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1_Makro/Errors/2023/"/>
    </mc:Choice>
  </mc:AlternateContent>
  <xr:revisionPtr revIDLastSave="3355" documentId="14_{64561E00-F67A-4699-9868-9BC505DA9FE5}" xr6:coauthVersionLast="47" xr6:coauthVersionMax="47" xr10:uidLastSave="{23BDA268-C0BE-4DC6-948A-CBE70301F7BD}"/>
  <bookViews>
    <workbookView xWindow="-110" yWindow="-110" windowWidth="19420" windowHeight="10420" tabRatio="933" activeTab="4" xr2:uid="{00000000-000D-0000-FFFF-FFFF00000000}"/>
  </bookViews>
  <sheets>
    <sheet name="CSP rev._FM_p. CSB rev._MoF_f." sheetId="13" r:id="rId1"/>
    <sheet name="FM_prog MoF_f." sheetId="8" r:id="rId2"/>
    <sheet name="Grafiska_analize_makro Charts" sheetId="15" r:id="rId3"/>
    <sheet name="EK_prog. EC_ f." sheetId="11" r:id="rId4"/>
    <sheet name="FM_vs_EK MoF_vs_EC" sheetId="12" r:id="rId5"/>
    <sheet name="Fiskālās_prog. Fiscal_f." sheetId="17" r:id="rId6"/>
  </sheets>
  <externalReferences>
    <externalReference r:id="rId7"/>
    <externalReference r:id="rId8"/>
  </externalReferences>
  <definedNames>
    <definedName name="_xlnm._FilterDatabase" localSheetId="1" hidden="1">'FM_prog MoF_f.'!$CH$1:$CK$2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"05/17/2017 04:29:48"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0" i="15" l="1"/>
  <c r="T197" i="15"/>
  <c r="T194" i="15"/>
  <c r="S200" i="15"/>
  <c r="S197" i="15"/>
  <c r="S194" i="15"/>
  <c r="S191" i="15"/>
  <c r="R200" i="15"/>
  <c r="R197" i="15"/>
  <c r="R194" i="15"/>
  <c r="R191" i="15"/>
  <c r="T199" i="15"/>
  <c r="S199" i="15"/>
  <c r="R199" i="15"/>
  <c r="T193" i="15"/>
  <c r="T196" i="15"/>
  <c r="S196" i="15"/>
  <c r="R196" i="15"/>
  <c r="S193" i="15"/>
  <c r="R193" i="15"/>
  <c r="S190" i="15"/>
  <c r="R190" i="15"/>
  <c r="I129" i="15"/>
  <c r="T138" i="15"/>
  <c r="T137" i="15"/>
  <c r="S138" i="15"/>
  <c r="S137" i="15"/>
  <c r="R138" i="15"/>
  <c r="T135" i="15"/>
  <c r="S135" i="15"/>
  <c r="R135" i="15"/>
  <c r="T132" i="15"/>
  <c r="S132" i="15"/>
  <c r="R132" i="15"/>
  <c r="S129" i="15"/>
  <c r="R129" i="15"/>
  <c r="R137" i="15"/>
  <c r="T134" i="15"/>
  <c r="S134" i="15"/>
  <c r="R134" i="15"/>
  <c r="T131" i="15"/>
  <c r="S131" i="15"/>
  <c r="R131" i="15"/>
  <c r="S128" i="15"/>
  <c r="R128" i="15"/>
  <c r="T76" i="15"/>
  <c r="S76" i="15"/>
  <c r="R76" i="15"/>
  <c r="T73" i="15"/>
  <c r="S73" i="15"/>
  <c r="R73" i="15"/>
  <c r="T69" i="15"/>
  <c r="T70" i="15"/>
  <c r="S70" i="15"/>
  <c r="R70" i="15"/>
  <c r="T75" i="15"/>
  <c r="S75" i="15"/>
  <c r="Q75" i="15"/>
  <c r="T72" i="15"/>
  <c r="S72" i="15"/>
  <c r="R72" i="15"/>
  <c r="T12" i="15"/>
  <c r="S12" i="15"/>
  <c r="R12" i="15"/>
  <c r="T9" i="15"/>
  <c r="S9" i="15"/>
  <c r="R9" i="15"/>
  <c r="S6" i="15"/>
  <c r="R6" i="15"/>
  <c r="S69" i="15"/>
  <c r="R69" i="15"/>
  <c r="S67" i="15"/>
  <c r="S66" i="15"/>
  <c r="R67" i="15"/>
  <c r="R66" i="15"/>
  <c r="T11" i="15"/>
  <c r="S11" i="15"/>
  <c r="T8" i="15"/>
  <c r="S8" i="15"/>
  <c r="R8" i="15"/>
  <c r="T6" i="15"/>
  <c r="T5" i="15"/>
  <c r="S5" i="15"/>
  <c r="R5" i="15"/>
  <c r="S3" i="15"/>
  <c r="R3" i="15"/>
  <c r="S2" i="15"/>
  <c r="R2" i="15"/>
  <c r="Q2" i="15"/>
  <c r="BX90" i="8"/>
  <c r="BX91" i="8"/>
  <c r="BX92" i="8"/>
  <c r="BX89" i="8"/>
  <c r="AM25" i="11"/>
  <c r="AL25" i="11"/>
  <c r="AK25" i="11"/>
  <c r="AJ25" i="11"/>
  <c r="AI25" i="11"/>
  <c r="AH25" i="11"/>
  <c r="AG25" i="11"/>
  <c r="AF25" i="11"/>
  <c r="AE25" i="11"/>
  <c r="AD25" i="11"/>
  <c r="AM22" i="11"/>
  <c r="AL22" i="11"/>
  <c r="AK23" i="11"/>
  <c r="AK22" i="11"/>
  <c r="AJ22" i="11"/>
  <c r="AI23" i="11"/>
  <c r="AI22" i="11"/>
  <c r="AH22" i="11"/>
  <c r="AG22" i="11"/>
  <c r="AF23" i="11"/>
  <c r="AF22" i="11"/>
  <c r="AE22" i="11"/>
  <c r="AD23" i="11"/>
  <c r="AD22" i="11"/>
  <c r="AC25" i="11"/>
  <c r="AB25" i="11"/>
  <c r="AA25" i="11"/>
  <c r="Z25" i="11"/>
  <c r="Y25" i="11"/>
  <c r="AC22" i="11"/>
  <c r="AC21" i="11"/>
  <c r="AC20" i="11"/>
  <c r="AC19" i="11"/>
  <c r="AB22" i="11"/>
  <c r="AB21" i="11"/>
  <c r="AB20" i="11"/>
  <c r="AB19" i="11"/>
  <c r="AA23" i="11"/>
  <c r="AA22" i="11"/>
  <c r="AA21" i="11"/>
  <c r="AA20" i="11"/>
  <c r="AA19" i="11"/>
  <c r="Z22" i="11"/>
  <c r="Z21" i="11"/>
  <c r="Z20" i="11"/>
  <c r="Z19" i="11"/>
  <c r="Y23" i="11"/>
  <c r="Y22" i="11"/>
  <c r="Y21" i="11" l="1"/>
  <c r="Y20" i="11"/>
  <c r="Y19" i="11"/>
  <c r="Y17" i="11"/>
  <c r="Y18" i="11" l="1"/>
  <c r="Y14" i="11"/>
  <c r="Y5" i="11" l="1"/>
  <c r="BX85" i="8"/>
  <c r="BX86" i="8"/>
  <c r="BX87" i="8"/>
  <c r="BX84" i="8"/>
  <c r="BT85" i="8"/>
  <c r="BT86" i="8"/>
  <c r="BT87" i="8"/>
  <c r="BT84" i="8"/>
  <c r="BT92" i="8"/>
  <c r="BT91" i="8"/>
  <c r="BT90" i="8"/>
  <c r="BT89" i="8"/>
  <c r="BP85" i="8"/>
  <c r="BP86" i="8"/>
  <c r="BP87" i="8"/>
  <c r="BP84" i="8"/>
  <c r="BX80" i="8"/>
  <c r="BX81" i="8"/>
  <c r="BX82" i="8"/>
  <c r="BX79" i="8"/>
  <c r="BT80" i="8"/>
  <c r="BT81" i="8"/>
  <c r="BT82" i="8"/>
  <c r="BT79" i="8"/>
  <c r="BT75" i="8"/>
  <c r="BT76" i="8"/>
  <c r="BT77" i="8"/>
  <c r="BT74" i="8"/>
  <c r="BP80" i="8"/>
  <c r="BP81" i="8"/>
  <c r="BP82" i="8"/>
  <c r="BP75" i="8"/>
  <c r="BP76" i="8"/>
  <c r="BP77" i="8"/>
  <c r="BP79" i="8"/>
  <c r="BP74" i="8"/>
  <c r="BP70" i="8"/>
  <c r="BP71" i="8"/>
  <c r="BP72" i="8"/>
  <c r="BP69" i="8"/>
  <c r="K146" i="17"/>
  <c r="J146" i="17"/>
  <c r="I146" i="17"/>
  <c r="H146" i="17"/>
  <c r="G146" i="17"/>
  <c r="F146" i="17"/>
  <c r="E146" i="17"/>
  <c r="D146" i="17"/>
  <c r="C146" i="17"/>
  <c r="B146" i="17"/>
  <c r="J125" i="17"/>
  <c r="I125" i="17"/>
  <c r="H125" i="17"/>
  <c r="G125" i="17"/>
  <c r="F125" i="17"/>
  <c r="E125" i="17"/>
  <c r="D125" i="17"/>
  <c r="C125" i="17"/>
  <c r="B125" i="17"/>
  <c r="K99" i="17"/>
  <c r="J98" i="17"/>
  <c r="I97" i="17"/>
  <c r="H96" i="17"/>
  <c r="G95" i="17"/>
  <c r="F94" i="17"/>
  <c r="E93" i="17"/>
  <c r="D92" i="17"/>
  <c r="C91" i="17"/>
  <c r="B90" i="17"/>
  <c r="U89" i="17"/>
  <c r="T89" i="17"/>
  <c r="S89" i="17"/>
  <c r="R89" i="17"/>
  <c r="Q89" i="17"/>
  <c r="P89" i="17"/>
  <c r="O89" i="17"/>
  <c r="N89" i="17"/>
  <c r="M89" i="17"/>
  <c r="L89" i="17"/>
  <c r="K89" i="17"/>
  <c r="J89" i="17"/>
  <c r="I89" i="17"/>
  <c r="H89" i="17"/>
  <c r="G89" i="17"/>
  <c r="F89" i="17"/>
  <c r="E89" i="17"/>
  <c r="D89" i="17"/>
  <c r="C89" i="17"/>
  <c r="B89" i="17"/>
  <c r="F88" i="17"/>
  <c r="K72" i="17"/>
  <c r="J71" i="17"/>
  <c r="I70" i="17"/>
  <c r="H69" i="17"/>
  <c r="G68" i="17"/>
  <c r="F67" i="17"/>
  <c r="E66" i="17"/>
  <c r="D65" i="17"/>
  <c r="C64" i="17"/>
  <c r="B63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B62" i="17"/>
  <c r="K39" i="17"/>
  <c r="J38" i="17"/>
  <c r="I37" i="17"/>
  <c r="H36" i="17"/>
  <c r="G35" i="17"/>
  <c r="F34" i="17"/>
  <c r="E33" i="17"/>
  <c r="D32" i="17"/>
  <c r="C31" i="17"/>
  <c r="B30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K14" i="17"/>
  <c r="J13" i="17"/>
  <c r="I12" i="17"/>
  <c r="H11" i="17"/>
  <c r="G10" i="17"/>
  <c r="F9" i="17"/>
  <c r="E8" i="17"/>
  <c r="D7" i="17"/>
  <c r="C6" i="17"/>
  <c r="B5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K3" i="17"/>
  <c r="CJ82" i="8" l="1"/>
  <c r="CI82" i="8"/>
  <c r="CH82" i="8"/>
  <c r="CJ81" i="8"/>
  <c r="CI81" i="8"/>
  <c r="CH81" i="8"/>
  <c r="CI80" i="8"/>
  <c r="CJ80" i="8"/>
  <c r="CH80" i="8"/>
  <c r="CJ79" i="8"/>
  <c r="CH79" i="8"/>
  <c r="CI79" i="8"/>
  <c r="Q194" i="15"/>
  <c r="Q193" i="15"/>
  <c r="P191" i="15"/>
  <c r="Q197" i="15"/>
  <c r="Q196" i="15"/>
  <c r="P194" i="15"/>
  <c r="P193" i="15"/>
  <c r="O190" i="15"/>
  <c r="Q200" i="15"/>
  <c r="Q199" i="15"/>
  <c r="P197" i="15"/>
  <c r="P196" i="15"/>
  <c r="O194" i="15"/>
  <c r="O193" i="15"/>
  <c r="N190" i="15"/>
  <c r="P200" i="15"/>
  <c r="P199" i="15"/>
  <c r="O197" i="15"/>
  <c r="O196" i="15"/>
  <c r="N194" i="15"/>
  <c r="N193" i="15"/>
  <c r="M191" i="15"/>
  <c r="O200" i="15"/>
  <c r="O199" i="15"/>
  <c r="N197" i="15"/>
  <c r="N196" i="15"/>
  <c r="M194" i="15"/>
  <c r="M193" i="15"/>
  <c r="L191" i="15"/>
  <c r="N200" i="15"/>
  <c r="N199" i="15"/>
  <c r="M197" i="15"/>
  <c r="M196" i="15"/>
  <c r="L194" i="15"/>
  <c r="L193" i="15"/>
  <c r="K191" i="15"/>
  <c r="L200" i="15"/>
  <c r="L199" i="15"/>
  <c r="K197" i="15"/>
  <c r="K196" i="15"/>
  <c r="J194" i="15"/>
  <c r="J193" i="15"/>
  <c r="I191" i="15"/>
  <c r="M200" i="15"/>
  <c r="M199" i="15"/>
  <c r="L197" i="15"/>
  <c r="L196" i="15"/>
  <c r="K194" i="15"/>
  <c r="K193" i="15"/>
  <c r="J191" i="15"/>
  <c r="K200" i="15"/>
  <c r="K199" i="15"/>
  <c r="J197" i="15"/>
  <c r="J196" i="15"/>
  <c r="I194" i="15"/>
  <c r="I193" i="15"/>
  <c r="H191" i="15"/>
  <c r="J200" i="15"/>
  <c r="J199" i="15"/>
  <c r="I197" i="15"/>
  <c r="I196" i="15"/>
  <c r="H194" i="15"/>
  <c r="H193" i="15"/>
  <c r="G191" i="15"/>
  <c r="I200" i="15"/>
  <c r="I199" i="15"/>
  <c r="H197" i="15"/>
  <c r="H196" i="15"/>
  <c r="G194" i="15"/>
  <c r="G193" i="15"/>
  <c r="F190" i="15"/>
  <c r="H200" i="15"/>
  <c r="H199" i="15"/>
  <c r="G197" i="15"/>
  <c r="G196" i="15"/>
  <c r="F194" i="15"/>
  <c r="F193" i="15"/>
  <c r="G200" i="15"/>
  <c r="G199" i="15"/>
  <c r="F197" i="15"/>
  <c r="F196" i="15"/>
  <c r="E194" i="15"/>
  <c r="E193" i="15"/>
  <c r="F200" i="15"/>
  <c r="F199" i="15"/>
  <c r="E197" i="15"/>
  <c r="E196" i="15"/>
  <c r="D194" i="15"/>
  <c r="D193" i="15"/>
  <c r="E200" i="15"/>
  <c r="E199" i="15"/>
  <c r="D197" i="15"/>
  <c r="D196" i="15"/>
  <c r="C194" i="15"/>
  <c r="C193" i="15"/>
  <c r="Q191" i="15"/>
  <c r="Q190" i="15"/>
  <c r="P190" i="15"/>
  <c r="O191" i="15"/>
  <c r="N191" i="15"/>
  <c r="M190" i="15"/>
  <c r="L190" i="15"/>
  <c r="K190" i="15"/>
  <c r="J190" i="15"/>
  <c r="I190" i="15"/>
  <c r="H190" i="15"/>
  <c r="G190" i="15"/>
  <c r="F191" i="15"/>
  <c r="E191" i="15"/>
  <c r="E190" i="15"/>
  <c r="D191" i="15"/>
  <c r="D190" i="15"/>
  <c r="C191" i="15"/>
  <c r="C190" i="15"/>
  <c r="B191" i="15"/>
  <c r="B190" i="15"/>
  <c r="Q128" i="15"/>
  <c r="Q132" i="15"/>
  <c r="Q131" i="15"/>
  <c r="P128" i="15"/>
  <c r="Q135" i="15"/>
  <c r="Q134" i="15"/>
  <c r="P132" i="15"/>
  <c r="P131" i="15"/>
  <c r="O129" i="15"/>
  <c r="Q138" i="15"/>
  <c r="Q137" i="15"/>
  <c r="P135" i="15"/>
  <c r="P134" i="15"/>
  <c r="O132" i="15"/>
  <c r="O131" i="15"/>
  <c r="N129" i="15"/>
  <c r="P138" i="15"/>
  <c r="P137" i="15"/>
  <c r="O135" i="15"/>
  <c r="O134" i="15"/>
  <c r="N132" i="15"/>
  <c r="N131" i="15"/>
  <c r="M128" i="15"/>
  <c r="O138" i="15"/>
  <c r="O137" i="15"/>
  <c r="N135" i="15"/>
  <c r="N134" i="15"/>
  <c r="M132" i="15"/>
  <c r="M131" i="15"/>
  <c r="L129" i="15"/>
  <c r="N138" i="15"/>
  <c r="N137" i="15"/>
  <c r="M135" i="15"/>
  <c r="M134" i="15"/>
  <c r="L132" i="15"/>
  <c r="L131" i="15"/>
  <c r="K129" i="15"/>
  <c r="M138" i="15"/>
  <c r="M137" i="15"/>
  <c r="L135" i="15"/>
  <c r="L134" i="15"/>
  <c r="K132" i="15"/>
  <c r="K131" i="15"/>
  <c r="J129" i="15"/>
  <c r="L138" i="15"/>
  <c r="L137" i="15"/>
  <c r="K135" i="15"/>
  <c r="K134" i="15"/>
  <c r="J132" i="15"/>
  <c r="J131" i="15"/>
  <c r="K138" i="15"/>
  <c r="K137" i="15"/>
  <c r="J135" i="15"/>
  <c r="J134" i="15"/>
  <c r="I132" i="15"/>
  <c r="H129" i="15"/>
  <c r="J138" i="15"/>
  <c r="J137" i="15"/>
  <c r="I135" i="15"/>
  <c r="I134" i="15"/>
  <c r="H132" i="15"/>
  <c r="H131" i="15"/>
  <c r="G128" i="15"/>
  <c r="I138" i="15"/>
  <c r="I137" i="15"/>
  <c r="H135" i="15"/>
  <c r="H134" i="15"/>
  <c r="G132" i="15"/>
  <c r="G131" i="15"/>
  <c r="F128" i="15"/>
  <c r="H138" i="15"/>
  <c r="H137" i="15"/>
  <c r="G135" i="15"/>
  <c r="G134" i="15"/>
  <c r="F132" i="15"/>
  <c r="F131" i="15"/>
  <c r="E128" i="15"/>
  <c r="G138" i="15"/>
  <c r="G137" i="15"/>
  <c r="F135" i="15"/>
  <c r="F134" i="15"/>
  <c r="E132" i="15"/>
  <c r="E131" i="15"/>
  <c r="F138" i="15"/>
  <c r="F137" i="15"/>
  <c r="E135" i="15"/>
  <c r="E134" i="15"/>
  <c r="D132" i="15"/>
  <c r="D131" i="15"/>
  <c r="E138" i="15"/>
  <c r="E137" i="15"/>
  <c r="D135" i="15"/>
  <c r="D134" i="15"/>
  <c r="C132" i="15"/>
  <c r="C131" i="15"/>
  <c r="Q129" i="15"/>
  <c r="P129" i="15"/>
  <c r="O128" i="15"/>
  <c r="N128" i="15"/>
  <c r="M129" i="15"/>
  <c r="L128" i="15"/>
  <c r="K128" i="15"/>
  <c r="J128" i="15"/>
  <c r="I128" i="15"/>
  <c r="G129" i="15"/>
  <c r="F129" i="15"/>
  <c r="E129" i="15"/>
  <c r="D129" i="15"/>
  <c r="D128" i="15"/>
  <c r="B129" i="15"/>
  <c r="C129" i="15"/>
  <c r="C128" i="15"/>
  <c r="C66" i="15"/>
  <c r="B128" i="15"/>
  <c r="G76" i="15" l="1"/>
  <c r="G75" i="15"/>
  <c r="F73" i="15"/>
  <c r="F72" i="15"/>
  <c r="E70" i="15"/>
  <c r="E69" i="15"/>
  <c r="Q70" i="15"/>
  <c r="Q69" i="15"/>
  <c r="R75" i="15"/>
  <c r="Q73" i="15"/>
  <c r="Q72" i="15"/>
  <c r="P70" i="15"/>
  <c r="P69" i="15"/>
  <c r="O66" i="15"/>
  <c r="Q76" i="15"/>
  <c r="P73" i="15"/>
  <c r="P72" i="15"/>
  <c r="O70" i="15"/>
  <c r="O69" i="15"/>
  <c r="N67" i="15"/>
  <c r="P76" i="15"/>
  <c r="P75" i="15"/>
  <c r="O73" i="15"/>
  <c r="O72" i="15"/>
  <c r="N70" i="15"/>
  <c r="N69" i="15"/>
  <c r="M66" i="15"/>
  <c r="O76" i="15"/>
  <c r="O75" i="15"/>
  <c r="N73" i="15"/>
  <c r="N72" i="15"/>
  <c r="M70" i="15"/>
  <c r="M69" i="15"/>
  <c r="L66" i="15"/>
  <c r="N76" i="15"/>
  <c r="N75" i="15"/>
  <c r="M73" i="15"/>
  <c r="M72" i="15"/>
  <c r="L70" i="15"/>
  <c r="L69" i="15"/>
  <c r="K67" i="15"/>
  <c r="M76" i="15"/>
  <c r="M75" i="15"/>
  <c r="L73" i="15"/>
  <c r="L72" i="15"/>
  <c r="K70" i="15"/>
  <c r="K69" i="15"/>
  <c r="J67" i="15"/>
  <c r="L76" i="15"/>
  <c r="L75" i="15"/>
  <c r="K73" i="15"/>
  <c r="K72" i="15"/>
  <c r="J70" i="15"/>
  <c r="J69" i="15"/>
  <c r="I66" i="15"/>
  <c r="K76" i="15"/>
  <c r="K75" i="15"/>
  <c r="J73" i="15"/>
  <c r="J72" i="15"/>
  <c r="I70" i="15"/>
  <c r="I69" i="15"/>
  <c r="H66" i="15"/>
  <c r="J76" i="15"/>
  <c r="J75" i="15"/>
  <c r="I73" i="15"/>
  <c r="I72" i="15"/>
  <c r="H70" i="15"/>
  <c r="H69" i="15"/>
  <c r="I76" i="15"/>
  <c r="I75" i="15"/>
  <c r="H73" i="15"/>
  <c r="H72" i="15"/>
  <c r="G70" i="15"/>
  <c r="G69" i="15"/>
  <c r="H76" i="15"/>
  <c r="H75" i="15"/>
  <c r="G73" i="15"/>
  <c r="G72" i="15"/>
  <c r="F70" i="15"/>
  <c r="F69" i="15"/>
  <c r="F76" i="15"/>
  <c r="F75" i="15"/>
  <c r="E73" i="15"/>
  <c r="E72" i="15"/>
  <c r="D70" i="15"/>
  <c r="D69" i="15"/>
  <c r="E76" i="15"/>
  <c r="E75" i="15"/>
  <c r="D73" i="15"/>
  <c r="D72" i="15"/>
  <c r="C70" i="15"/>
  <c r="C69" i="15"/>
  <c r="Q67" i="15"/>
  <c r="P67" i="15"/>
  <c r="O67" i="15"/>
  <c r="M67" i="15"/>
  <c r="L67" i="15"/>
  <c r="I67" i="15"/>
  <c r="H67" i="15"/>
  <c r="G67" i="15"/>
  <c r="F67" i="15"/>
  <c r="E67" i="15"/>
  <c r="D67" i="15"/>
  <c r="C67" i="15"/>
  <c r="B67" i="15"/>
  <c r="Q66" i="15"/>
  <c r="P66" i="15"/>
  <c r="N66" i="15"/>
  <c r="K66" i="15"/>
  <c r="J66" i="15"/>
  <c r="G66" i="15"/>
  <c r="F66" i="15"/>
  <c r="E66" i="15"/>
  <c r="D66" i="15"/>
  <c r="B66" i="15"/>
  <c r="AM19" i="11"/>
  <c r="AH20" i="11"/>
  <c r="AM21" i="11"/>
  <c r="AG19" i="11"/>
  <c r="AL20" i="11"/>
  <c r="AG21" i="11"/>
  <c r="AK19" i="11"/>
  <c r="AF20" i="11"/>
  <c r="AK21" i="11"/>
  <c r="AE19" i="11"/>
  <c r="AJ20" i="11"/>
  <c r="AE21" i="11"/>
  <c r="AI21" i="11"/>
  <c r="AI19" i="11"/>
  <c r="AD20" i="11"/>
  <c r="Y6" i="11"/>
  <c r="AD21" i="11" l="1"/>
  <c r="AG20" i="11"/>
  <c r="AF21" i="11"/>
  <c r="AH19" i="11"/>
  <c r="AE20" i="11"/>
  <c r="AF19" i="11"/>
  <c r="AH21" i="11"/>
  <c r="AI20" i="11"/>
  <c r="AD19" i="11"/>
  <c r="AJ21" i="11"/>
  <c r="AJ19" i="11"/>
  <c r="AK20" i="11"/>
  <c r="AL21" i="11"/>
  <c r="AL19" i="11"/>
  <c r="AM20" i="11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L5" i="15"/>
  <c r="Q5" i="15"/>
  <c r="P5" i="15"/>
  <c r="O5" i="15"/>
  <c r="N5" i="15"/>
  <c r="M5" i="15"/>
  <c r="K5" i="15"/>
  <c r="J5" i="15"/>
  <c r="I5" i="15"/>
  <c r="H5" i="15"/>
  <c r="G5" i="15"/>
  <c r="F5" i="15"/>
  <c r="E5" i="15"/>
  <c r="D5" i="15"/>
  <c r="C5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P2" i="15" l="1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B2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BL80" i="8"/>
  <c r="BL81" i="8"/>
  <c r="BL82" i="8"/>
  <c r="BL79" i="8"/>
  <c r="BL65" i="8" l="1"/>
  <c r="BL66" i="8"/>
  <c r="BL67" i="8"/>
  <c r="BL64" i="8"/>
  <c r="BL77" i="8"/>
  <c r="BL76" i="8"/>
  <c r="BL75" i="8"/>
  <c r="BL74" i="8"/>
  <c r="BH75" i="8"/>
  <c r="BH76" i="8"/>
  <c r="BH77" i="8"/>
  <c r="BH74" i="8"/>
  <c r="CI75" i="8" l="1"/>
  <c r="CH75" i="8"/>
  <c r="CJ75" i="8"/>
  <c r="CI76" i="8"/>
  <c r="CH76" i="8"/>
  <c r="CJ76" i="8"/>
  <c r="CH77" i="8"/>
  <c r="CJ77" i="8"/>
  <c r="CI77" i="8"/>
  <c r="CH74" i="8"/>
  <c r="CI74" i="8"/>
  <c r="CJ74" i="8"/>
  <c r="BL72" i="8"/>
  <c r="BL71" i="8"/>
  <c r="BL70" i="8"/>
  <c r="BL69" i="8"/>
  <c r="AC18" i="11" l="1"/>
  <c r="AM18" i="11" s="1"/>
  <c r="AB18" i="11"/>
  <c r="AG18" i="11" s="1"/>
  <c r="AA18" i="11"/>
  <c r="AK18" i="11" s="1"/>
  <c r="Z18" i="11"/>
  <c r="AE18" i="11" s="1"/>
  <c r="Z5" i="11"/>
  <c r="AI18" i="11"/>
  <c r="AH18" i="11" l="1"/>
  <c r="AF18" i="11"/>
  <c r="AD18" i="11"/>
  <c r="AJ18" i="11"/>
  <c r="AL18" i="11"/>
  <c r="BH72" i="8"/>
  <c r="BH71" i="8"/>
  <c r="BH70" i="8"/>
  <c r="BH69" i="8"/>
  <c r="BH67" i="8"/>
  <c r="BH66" i="8"/>
  <c r="BH65" i="8"/>
  <c r="BH64" i="8"/>
  <c r="BH62" i="8"/>
  <c r="BH61" i="8"/>
  <c r="BH60" i="8"/>
  <c r="BH59" i="8"/>
  <c r="CJ72" i="8" l="1"/>
  <c r="CH72" i="8"/>
  <c r="CI72" i="8"/>
  <c r="CJ71" i="8"/>
  <c r="CH71" i="8"/>
  <c r="CI71" i="8"/>
  <c r="CJ70" i="8"/>
  <c r="CH70" i="8"/>
  <c r="CI70" i="8"/>
  <c r="CJ69" i="8"/>
  <c r="CH69" i="8"/>
  <c r="CI69" i="8"/>
  <c r="BD72" i="8"/>
  <c r="BD71" i="8"/>
  <c r="BD70" i="8"/>
  <c r="BD69" i="8"/>
  <c r="BD67" i="8"/>
  <c r="AZ67" i="8"/>
  <c r="BD66" i="8"/>
  <c r="AZ66" i="8"/>
  <c r="BD65" i="8"/>
  <c r="AZ65" i="8"/>
  <c r="BD64" i="8"/>
  <c r="AZ64" i="8"/>
  <c r="BD62" i="8"/>
  <c r="BD61" i="8"/>
  <c r="BD60" i="8"/>
  <c r="BD59" i="8"/>
  <c r="BD57" i="8"/>
  <c r="BD56" i="8"/>
  <c r="BD55" i="8"/>
  <c r="BD54" i="8"/>
  <c r="AZ62" i="8"/>
  <c r="AZ61" i="8"/>
  <c r="AZ60" i="8"/>
  <c r="AZ59" i="8"/>
  <c r="AZ57" i="8"/>
  <c r="AZ56" i="8"/>
  <c r="AZ55" i="8"/>
  <c r="AZ54" i="8"/>
  <c r="AZ52" i="8"/>
  <c r="AZ51" i="8"/>
  <c r="AZ50" i="8"/>
  <c r="AZ49" i="8"/>
  <c r="CI67" i="8" l="1"/>
  <c r="CH67" i="8"/>
  <c r="CJ67" i="8"/>
  <c r="CH65" i="8"/>
  <c r="CI65" i="8"/>
  <c r="CJ65" i="8"/>
  <c r="CJ66" i="8"/>
  <c r="CH66" i="8"/>
  <c r="CI66" i="8"/>
  <c r="CJ64" i="8"/>
  <c r="CI64" i="8"/>
  <c r="CH64" i="8"/>
  <c r="CH61" i="8"/>
  <c r="CI61" i="8"/>
  <c r="CH60" i="8"/>
  <c r="CI60" i="8"/>
  <c r="CJ60" i="8"/>
  <c r="CJ61" i="8"/>
  <c r="CH62" i="8"/>
  <c r="CI62" i="8"/>
  <c r="CJ62" i="8"/>
  <c r="CJ59" i="8"/>
  <c r="CI59" i="8"/>
  <c r="CH59" i="8"/>
  <c r="I75" i="13" l="1"/>
  <c r="H75" i="13"/>
  <c r="AC17" i="11" l="1"/>
  <c r="AM17" i="11" s="1"/>
  <c r="AC16" i="11"/>
  <c r="AM16" i="11" s="1"/>
  <c r="AC14" i="11"/>
  <c r="AM14" i="11" s="1"/>
  <c r="AC13" i="11"/>
  <c r="AM13" i="11" s="1"/>
  <c r="AC12" i="11"/>
  <c r="AC10" i="11"/>
  <c r="AM10" i="11" s="1"/>
  <c r="AC9" i="11"/>
  <c r="AC8" i="11"/>
  <c r="AM8" i="11" s="1"/>
  <c r="AC7" i="11"/>
  <c r="AB17" i="11"/>
  <c r="AL17" i="11" s="1"/>
  <c r="AB15" i="11"/>
  <c r="AL15" i="11" s="1"/>
  <c r="AB13" i="11"/>
  <c r="AB12" i="11"/>
  <c r="AL12" i="11" s="1"/>
  <c r="AB10" i="11"/>
  <c r="AL10" i="11" s="1"/>
  <c r="AB9" i="11"/>
  <c r="AL9" i="11" s="1"/>
  <c r="AB8" i="11"/>
  <c r="AB11" i="11"/>
  <c r="AB7" i="11"/>
  <c r="AL7" i="11" s="1"/>
  <c r="AB6" i="11"/>
  <c r="AA17" i="11"/>
  <c r="AF17" i="11" s="1"/>
  <c r="AA16" i="11"/>
  <c r="AK16" i="11" s="1"/>
  <c r="AA15" i="11"/>
  <c r="AK15" i="11" s="1"/>
  <c r="AA14" i="11"/>
  <c r="AK14" i="11" s="1"/>
  <c r="AA12" i="11"/>
  <c r="AF12" i="11" s="1"/>
  <c r="AA11" i="11"/>
  <c r="AK11" i="11" s="1"/>
  <c r="AA10" i="11"/>
  <c r="AK10" i="11" s="1"/>
  <c r="AA8" i="11"/>
  <c r="AK8" i="11" s="1"/>
  <c r="AA7" i="11"/>
  <c r="AF7" i="11" s="1"/>
  <c r="AA6" i="11"/>
  <c r="Z17" i="11"/>
  <c r="AJ17" i="11" s="1"/>
  <c r="Z16" i="11"/>
  <c r="AJ16" i="11" s="1"/>
  <c r="Z15" i="11"/>
  <c r="Z14" i="11"/>
  <c r="AJ14" i="11" s="1"/>
  <c r="Z13" i="11"/>
  <c r="Z12" i="11"/>
  <c r="AE12" i="11" s="1"/>
  <c r="Z11" i="11"/>
  <c r="Z10" i="11"/>
  <c r="AJ10" i="11" s="1"/>
  <c r="Z9" i="11"/>
  <c r="Z8" i="11"/>
  <c r="AJ8" i="11" s="1"/>
  <c r="Z7" i="11"/>
  <c r="Z6" i="11"/>
  <c r="AE5" i="11"/>
  <c r="Y9" i="11"/>
  <c r="Y8" i="11"/>
  <c r="AI8" i="11" s="1"/>
  <c r="Y7" i="11"/>
  <c r="AI7" i="11" s="1"/>
  <c r="AD6" i="11"/>
  <c r="AK17" i="11"/>
  <c r="AC15" i="11"/>
  <c r="AC11" i="11"/>
  <c r="AM11" i="11" s="1"/>
  <c r="AB16" i="11"/>
  <c r="AL16" i="11" s="1"/>
  <c r="AB14" i="11"/>
  <c r="AL14" i="11" s="1"/>
  <c r="AA13" i="11"/>
  <c r="AK13" i="11" s="1"/>
  <c r="AA9" i="11"/>
  <c r="AF9" i="11" s="1"/>
  <c r="AI17" i="11"/>
  <c r="Y16" i="11"/>
  <c r="AD16" i="11" s="1"/>
  <c r="Y15" i="11"/>
  <c r="AI15" i="11" s="1"/>
  <c r="Y13" i="11"/>
  <c r="AI13" i="11" s="1"/>
  <c r="Y12" i="11"/>
  <c r="AD12" i="11" s="1"/>
  <c r="Y11" i="11"/>
  <c r="Y10" i="11"/>
  <c r="U3" i="12"/>
  <c r="R3" i="12"/>
  <c r="O3" i="12"/>
  <c r="AD5" i="11" l="1"/>
  <c r="B3" i="12"/>
  <c r="AJ6" i="11"/>
  <c r="AF6" i="11"/>
  <c r="C3" i="12"/>
  <c r="N3" i="12" s="1"/>
  <c r="AL6" i="11"/>
  <c r="AM7" i="11"/>
  <c r="AH16" i="11"/>
  <c r="AF15" i="11"/>
  <c r="AG17" i="11"/>
  <c r="AF14" i="11"/>
  <c r="AF11" i="11"/>
  <c r="AH17" i="11"/>
  <c r="AF8" i="11"/>
  <c r="AF13" i="11"/>
  <c r="AE16" i="11"/>
  <c r="AK12" i="11"/>
  <c r="AG16" i="11"/>
  <c r="AI16" i="11"/>
  <c r="AE17" i="11"/>
  <c r="AD17" i="11"/>
  <c r="AD7" i="11"/>
  <c r="AD13" i="11"/>
  <c r="AE6" i="11"/>
  <c r="AE14" i="11"/>
  <c r="AI5" i="11"/>
  <c r="AI10" i="11"/>
  <c r="AJ5" i="11"/>
  <c r="AJ12" i="11"/>
  <c r="AK6" i="11"/>
  <c r="AD8" i="11"/>
  <c r="AD15" i="11"/>
  <c r="AE8" i="11"/>
  <c r="AI6" i="11"/>
  <c r="AI12" i="11"/>
  <c r="AK7" i="11"/>
  <c r="AD10" i="11"/>
  <c r="AE10" i="11"/>
  <c r="AK9" i="11"/>
  <c r="AF16" i="11"/>
  <c r="AF10" i="11"/>
  <c r="I3" i="12" l="1"/>
  <c r="T3" i="12" s="1"/>
  <c r="F3" i="12"/>
  <c r="Q3" i="12" s="1"/>
  <c r="AE15" i="11"/>
  <c r="AE13" i="11"/>
  <c r="AJ11" i="11"/>
  <c r="AJ9" i="11"/>
  <c r="AJ7" i="11"/>
  <c r="AD11" i="11"/>
  <c r="AH15" i="11"/>
  <c r="AG15" i="11"/>
  <c r="AH14" i="11"/>
  <c r="AI14" i="11"/>
  <c r="AL13" i="11"/>
  <c r="AM12" i="11"/>
  <c r="AG12" i="11"/>
  <c r="AH11" i="11"/>
  <c r="AG11" i="11"/>
  <c r="AH10" i="11"/>
  <c r="AG10" i="11"/>
  <c r="AH9" i="11"/>
  <c r="AG9" i="11"/>
  <c r="AI9" i="11"/>
  <c r="AH8" i="11"/>
  <c r="AG8" i="11"/>
  <c r="C4" i="12" l="1"/>
  <c r="N4" i="12" s="1"/>
  <c r="M3" i="12"/>
  <c r="B4" i="12"/>
  <c r="M4" i="12" s="1"/>
  <c r="AE9" i="11"/>
  <c r="AE11" i="11"/>
  <c r="AJ15" i="11"/>
  <c r="AE7" i="11"/>
  <c r="AJ13" i="11"/>
  <c r="AG7" i="11"/>
  <c r="AG6" i="11"/>
  <c r="AH13" i="11"/>
  <c r="AD14" i="11"/>
  <c r="AL8" i="11"/>
  <c r="AI11" i="11"/>
  <c r="AH7" i="11"/>
  <c r="AD9" i="11"/>
  <c r="AL11" i="11"/>
  <c r="AH12" i="11"/>
  <c r="AG14" i="11"/>
  <c r="AG13" i="11"/>
  <c r="AM9" i="11"/>
  <c r="AM15" i="11"/>
  <c r="D4" i="12"/>
  <c r="O4" i="12" s="1"/>
  <c r="F4" i="12" l="1"/>
  <c r="Q4" i="12" s="1"/>
  <c r="J4" i="12"/>
  <c r="U4" i="12" s="1"/>
  <c r="G4" i="12"/>
  <c r="R4" i="12" s="1"/>
  <c r="I4" i="12"/>
  <c r="T4" i="12" s="1"/>
  <c r="E4" i="12"/>
  <c r="P4" i="12" s="1"/>
  <c r="H4" i="12"/>
  <c r="S4" i="12" s="1"/>
  <c r="H3" i="12"/>
  <c r="S3" i="12" s="1"/>
  <c r="E3" i="12"/>
  <c r="P3" i="12" s="1"/>
  <c r="X7" i="8" l="1"/>
  <c r="X6" i="8"/>
  <c r="X5" i="8"/>
  <c r="X4" i="8"/>
  <c r="T7" i="8"/>
  <c r="T6" i="8"/>
  <c r="T5" i="8"/>
  <c r="T4" i="8"/>
  <c r="AB12" i="8"/>
  <c r="AB11" i="8"/>
  <c r="AB10" i="8"/>
  <c r="AB9" i="8"/>
  <c r="X12" i="8"/>
  <c r="X11" i="8"/>
  <c r="X10" i="8"/>
  <c r="X9" i="8"/>
  <c r="D7" i="8"/>
  <c r="D6" i="8"/>
  <c r="D5" i="8"/>
  <c r="D4" i="8"/>
  <c r="H12" i="8"/>
  <c r="H11" i="8"/>
  <c r="H10" i="8"/>
  <c r="H9" i="8"/>
  <c r="P7" i="8"/>
  <c r="P6" i="8"/>
  <c r="P5" i="8"/>
  <c r="P4" i="8"/>
  <c r="T12" i="8"/>
  <c r="T11" i="8"/>
  <c r="T10" i="8"/>
  <c r="T9" i="8"/>
  <c r="L7" i="8"/>
  <c r="L6" i="8"/>
  <c r="L5" i="8"/>
  <c r="L4" i="8"/>
  <c r="P12" i="8"/>
  <c r="P11" i="8"/>
  <c r="P10" i="8"/>
  <c r="P9" i="8"/>
  <c r="H7" i="8"/>
  <c r="H6" i="8"/>
  <c r="H5" i="8"/>
  <c r="H4" i="8"/>
  <c r="L12" i="8"/>
  <c r="L11" i="8"/>
  <c r="L10" i="8"/>
  <c r="L9" i="8"/>
  <c r="L17" i="8"/>
  <c r="L16" i="8"/>
  <c r="L15" i="8"/>
  <c r="L14" i="8"/>
  <c r="X32" i="8"/>
  <c r="X31" i="8"/>
  <c r="X30" i="8"/>
  <c r="X29" i="8"/>
  <c r="AF27" i="8"/>
  <c r="AF26" i="8"/>
  <c r="AF25" i="8"/>
  <c r="AF24" i="8"/>
  <c r="AB27" i="8"/>
  <c r="AB26" i="8"/>
  <c r="AB25" i="8"/>
  <c r="AB24" i="8"/>
  <c r="X27" i="8"/>
  <c r="X26" i="8"/>
  <c r="X25" i="8"/>
  <c r="X24" i="8"/>
  <c r="T27" i="8"/>
  <c r="T26" i="8"/>
  <c r="T25" i="8"/>
  <c r="T24" i="8"/>
  <c r="AB22" i="8"/>
  <c r="AB21" i="8"/>
  <c r="AB20" i="8"/>
  <c r="AB19" i="8"/>
  <c r="X22" i="8"/>
  <c r="X21" i="8"/>
  <c r="X20" i="8"/>
  <c r="X19" i="8"/>
  <c r="T22" i="8"/>
  <c r="T21" i="8"/>
  <c r="T20" i="8"/>
  <c r="T19" i="8"/>
  <c r="P22" i="8"/>
  <c r="P21" i="8"/>
  <c r="P20" i="8"/>
  <c r="P19" i="8"/>
  <c r="X17" i="8"/>
  <c r="X16" i="8"/>
  <c r="X15" i="8"/>
  <c r="X14" i="8"/>
  <c r="T17" i="8"/>
  <c r="T16" i="8"/>
  <c r="T15" i="8"/>
  <c r="T14" i="8"/>
  <c r="P15" i="8"/>
  <c r="P16" i="8"/>
  <c r="P17" i="8"/>
  <c r="P14" i="8"/>
  <c r="AV62" i="8"/>
  <c r="AV61" i="8"/>
  <c r="AV60" i="8"/>
  <c r="AV59" i="8"/>
  <c r="AV57" i="8"/>
  <c r="AR57" i="8"/>
  <c r="AV56" i="8"/>
  <c r="AR56" i="8"/>
  <c r="AV55" i="8"/>
  <c r="AR55" i="8"/>
  <c r="AV54" i="8"/>
  <c r="AR54" i="8"/>
  <c r="AV52" i="8"/>
  <c r="AR52" i="8"/>
  <c r="AN52" i="8"/>
  <c r="AV51" i="8"/>
  <c r="AR51" i="8"/>
  <c r="AN51" i="8"/>
  <c r="AV50" i="8"/>
  <c r="AR50" i="8"/>
  <c r="AN50" i="8"/>
  <c r="AV49" i="8"/>
  <c r="AR49" i="8"/>
  <c r="AN49" i="8"/>
  <c r="AV47" i="8"/>
  <c r="AR47" i="8"/>
  <c r="AN47" i="8"/>
  <c r="AJ47" i="8"/>
  <c r="AV46" i="8"/>
  <c r="AR46" i="8"/>
  <c r="AN46" i="8"/>
  <c r="AJ46" i="8"/>
  <c r="AV45" i="8"/>
  <c r="AR45" i="8"/>
  <c r="AN45" i="8"/>
  <c r="AJ45" i="8"/>
  <c r="AV44" i="8"/>
  <c r="AR44" i="8"/>
  <c r="AN44" i="8"/>
  <c r="AJ44" i="8"/>
  <c r="AR42" i="8"/>
  <c r="AN42" i="8"/>
  <c r="AJ42" i="8"/>
  <c r="AF42" i="8"/>
  <c r="AR41" i="8"/>
  <c r="AN41" i="8"/>
  <c r="AJ41" i="8"/>
  <c r="AF41" i="8"/>
  <c r="AR40" i="8"/>
  <c r="AN40" i="8"/>
  <c r="AJ40" i="8"/>
  <c r="AF40" i="8"/>
  <c r="AR39" i="8"/>
  <c r="AN39" i="8"/>
  <c r="AJ39" i="8"/>
  <c r="AF39" i="8"/>
  <c r="AR37" i="8"/>
  <c r="AN37" i="8"/>
  <c r="AJ37" i="8"/>
  <c r="AF37" i="8"/>
  <c r="AB37" i="8"/>
  <c r="AR36" i="8"/>
  <c r="AN36" i="8"/>
  <c r="AJ36" i="8"/>
  <c r="AE36" i="8"/>
  <c r="AA36" i="8"/>
  <c r="AR35" i="8"/>
  <c r="AN35" i="8"/>
  <c r="AJ35" i="8"/>
  <c r="AF35" i="8"/>
  <c r="AB35" i="8"/>
  <c r="AR34" i="8"/>
  <c r="AN34" i="8"/>
  <c r="AJ34" i="8"/>
  <c r="AF34" i="8"/>
  <c r="AB34" i="8"/>
  <c r="AJ32" i="8"/>
  <c r="AF32" i="8"/>
  <c r="AB32" i="8"/>
  <c r="AJ31" i="8"/>
  <c r="AF31" i="8"/>
  <c r="AB31" i="8"/>
  <c r="AJ30" i="8"/>
  <c r="AF30" i="8"/>
  <c r="AB30" i="8"/>
  <c r="AJ29" i="8"/>
  <c r="AF29" i="8"/>
  <c r="AB29" i="8"/>
  <c r="CH49" i="8" l="1"/>
  <c r="AR99" i="8"/>
  <c r="AQ99" i="8"/>
  <c r="AP99" i="8"/>
  <c r="AR100" i="8"/>
  <c r="H5" i="12" s="1"/>
  <c r="S5" i="12" s="1"/>
  <c r="AQ100" i="8"/>
  <c r="E5" i="12" s="1"/>
  <c r="P5" i="12" s="1"/>
  <c r="AP100" i="8"/>
  <c r="B5" i="12" s="1"/>
  <c r="M5" i="12" s="1"/>
  <c r="AR102" i="8"/>
  <c r="AQ102" i="8"/>
  <c r="AP102" i="8"/>
  <c r="BD100" i="8"/>
  <c r="BB100" i="8"/>
  <c r="BC100" i="8"/>
  <c r="BD102" i="8"/>
  <c r="BB102" i="8"/>
  <c r="BC102" i="8"/>
  <c r="BB99" i="8"/>
  <c r="BC99" i="8"/>
  <c r="BD99" i="8"/>
  <c r="BC101" i="8"/>
  <c r="BB101" i="8"/>
  <c r="BD101" i="8"/>
  <c r="AZ99" i="8"/>
  <c r="AY99" i="8"/>
  <c r="AX99" i="8"/>
  <c r="AY101" i="8"/>
  <c r="AZ101" i="8"/>
  <c r="AX101" i="8"/>
  <c r="AX100" i="8"/>
  <c r="D5" i="12" s="1"/>
  <c r="O5" i="12" s="1"/>
  <c r="AY100" i="8"/>
  <c r="G5" i="12" s="1"/>
  <c r="R5" i="12" s="1"/>
  <c r="AZ100" i="8"/>
  <c r="J5" i="12" s="1"/>
  <c r="U5" i="12" s="1"/>
  <c r="AX102" i="8"/>
  <c r="AY102" i="8"/>
  <c r="AZ102" i="8"/>
  <c r="AV99" i="8"/>
  <c r="AU99" i="8"/>
  <c r="AT99" i="8"/>
  <c r="CI5" i="8"/>
  <c r="AV100" i="8"/>
  <c r="I5" i="12" s="1"/>
  <c r="T5" i="12" s="1"/>
  <c r="AU100" i="8"/>
  <c r="F5" i="12" s="1"/>
  <c r="Q5" i="12" s="1"/>
  <c r="AT100" i="8"/>
  <c r="C5" i="12" s="1"/>
  <c r="N5" i="12" s="1"/>
  <c r="AV102" i="8"/>
  <c r="AU102" i="8"/>
  <c r="AT102" i="8"/>
  <c r="AB36" i="8"/>
  <c r="AR101" i="8" s="1"/>
  <c r="H128" i="15"/>
  <c r="AF36" i="8"/>
  <c r="AU101" i="8" s="1"/>
  <c r="I131" i="15"/>
  <c r="CH56" i="8"/>
  <c r="CH55" i="8"/>
  <c r="CH57" i="8"/>
  <c r="CJ35" i="8"/>
  <c r="CJ37" i="8"/>
  <c r="CI51" i="8"/>
  <c r="CJ51" i="8"/>
  <c r="CH51" i="8"/>
  <c r="CJ55" i="8"/>
  <c r="CI55" i="8"/>
  <c r="CJ57" i="8"/>
  <c r="CI57" i="8"/>
  <c r="CH24" i="8"/>
  <c r="CH37" i="8"/>
  <c r="CI50" i="8"/>
  <c r="CJ50" i="8"/>
  <c r="CH50" i="8"/>
  <c r="CI34" i="8"/>
  <c r="CH34" i="8"/>
  <c r="CI39" i="8"/>
  <c r="CH39" i="8"/>
  <c r="CI40" i="8"/>
  <c r="CH40" i="8"/>
  <c r="CI41" i="8"/>
  <c r="CH41" i="8"/>
  <c r="CI42" i="8"/>
  <c r="CH42" i="8"/>
  <c r="CJ44" i="8"/>
  <c r="CI44" i="8"/>
  <c r="CH44" i="8"/>
  <c r="CJ45" i="8"/>
  <c r="CI45" i="8"/>
  <c r="CH45" i="8"/>
  <c r="CJ46" i="8"/>
  <c r="CI46" i="8"/>
  <c r="CH46" i="8"/>
  <c r="CJ47" i="8"/>
  <c r="CI47" i="8"/>
  <c r="CH47" i="8"/>
  <c r="CI49" i="8"/>
  <c r="CJ49" i="8"/>
  <c r="CH54" i="8"/>
  <c r="CJ54" i="8"/>
  <c r="CI54" i="8"/>
  <c r="CJ56" i="8"/>
  <c r="CI56" i="8"/>
  <c r="CJ34" i="8"/>
  <c r="CH35" i="8"/>
  <c r="CJ39" i="8"/>
  <c r="CJ40" i="8"/>
  <c r="CJ41" i="8"/>
  <c r="CJ42" i="8"/>
  <c r="CJ52" i="8"/>
  <c r="CI52" i="8"/>
  <c r="CH52" i="8"/>
  <c r="CI4" i="8"/>
  <c r="CI15" i="8"/>
  <c r="CI31" i="8"/>
  <c r="CI14" i="8"/>
  <c r="CH19" i="8"/>
  <c r="CI19" i="8"/>
  <c r="CI24" i="8"/>
  <c r="CI37" i="8"/>
  <c r="CH20" i="8"/>
  <c r="CI20" i="8"/>
  <c r="CI25" i="8"/>
  <c r="CI10" i="8"/>
  <c r="CI30" i="8"/>
  <c r="CI29" i="8"/>
  <c r="CI16" i="8"/>
  <c r="CH21" i="8"/>
  <c r="CI21" i="8"/>
  <c r="CI26" i="8"/>
  <c r="CH6" i="8"/>
  <c r="CI6" i="8"/>
  <c r="CI11" i="8"/>
  <c r="CI9" i="8"/>
  <c r="CI32" i="8"/>
  <c r="CI35" i="8"/>
  <c r="CI17" i="8"/>
  <c r="CH22" i="8"/>
  <c r="CI22" i="8"/>
  <c r="CI27" i="8"/>
  <c r="CH7" i="8"/>
  <c r="CI7" i="8"/>
  <c r="CI12" i="8"/>
  <c r="CH5" i="8"/>
  <c r="CH15" i="8"/>
  <c r="CH27" i="8"/>
  <c r="CJ9" i="8"/>
  <c r="CH4" i="8"/>
  <c r="CJ30" i="8"/>
  <c r="CJ15" i="8"/>
  <c r="CH17" i="8"/>
  <c r="CH25" i="8"/>
  <c r="CH14" i="8"/>
  <c r="CH29" i="8"/>
  <c r="CJ32" i="8"/>
  <c r="CJ20" i="8"/>
  <c r="CH10" i="8"/>
  <c r="CJ4" i="8"/>
  <c r="CH9" i="8"/>
  <c r="CH16" i="8"/>
  <c r="CH26" i="8"/>
  <c r="CJ25" i="8"/>
  <c r="CH11" i="8"/>
  <c r="CH12" i="8"/>
  <c r="CJ24" i="8"/>
  <c r="CJ19" i="8"/>
  <c r="CJ14" i="8"/>
  <c r="CJ12" i="8"/>
  <c r="CJ7" i="8"/>
  <c r="CJ27" i="8"/>
  <c r="CJ22" i="8"/>
  <c r="CJ17" i="8"/>
  <c r="CJ11" i="8"/>
  <c r="CJ6" i="8"/>
  <c r="CJ26" i="8"/>
  <c r="CJ21" i="8"/>
  <c r="CJ16" i="8"/>
  <c r="CJ10" i="8"/>
  <c r="CJ5" i="8"/>
  <c r="CJ29" i="8"/>
  <c r="CH32" i="8"/>
  <c r="CH31" i="8"/>
  <c r="CJ31" i="8"/>
  <c r="CH30" i="8"/>
  <c r="CH36" i="8" l="1"/>
  <c r="AP101" i="8"/>
  <c r="AQ101" i="8"/>
  <c r="CJ36" i="8"/>
  <c r="AT101" i="8"/>
  <c r="AV101" i="8"/>
  <c r="CI36" i="8"/>
</calcChain>
</file>

<file path=xl/sharedStrings.xml><?xml version="1.0" encoding="utf-8"?>
<sst xmlns="http://schemas.openxmlformats.org/spreadsheetml/2006/main" count="816" uniqueCount="325">
  <si>
    <t>Nominal GDP growth</t>
  </si>
  <si>
    <t>GDP deflator</t>
  </si>
  <si>
    <t>2013A</t>
  </si>
  <si>
    <t>Diff.</t>
  </si>
  <si>
    <t>2014A</t>
  </si>
  <si>
    <t>2015A</t>
  </si>
  <si>
    <t>2016A</t>
  </si>
  <si>
    <t>Real GDP growth</t>
  </si>
  <si>
    <t>Inflation (cons. price index)</t>
  </si>
  <si>
    <t>2012A</t>
  </si>
  <si>
    <t>2011A</t>
  </si>
  <si>
    <t>2010A</t>
  </si>
  <si>
    <t>2010</t>
  </si>
  <si>
    <t>2011</t>
  </si>
  <si>
    <t>2012</t>
  </si>
  <si>
    <t>2013</t>
  </si>
  <si>
    <t>2014</t>
  </si>
  <si>
    <t>2015</t>
  </si>
  <si>
    <t>2016</t>
  </si>
  <si>
    <t>2017</t>
  </si>
  <si>
    <t>2009A</t>
  </si>
  <si>
    <t>2008A</t>
  </si>
  <si>
    <t>2007A</t>
  </si>
  <si>
    <t>2009</t>
  </si>
  <si>
    <t>2007</t>
  </si>
  <si>
    <t>2008</t>
  </si>
  <si>
    <t>2006A</t>
  </si>
  <si>
    <t>2005A</t>
  </si>
  <si>
    <t>2004A</t>
  </si>
  <si>
    <t>2004</t>
  </si>
  <si>
    <t>2005</t>
  </si>
  <si>
    <t>2006</t>
  </si>
  <si>
    <t>S 2004</t>
  </si>
  <si>
    <t>A 2004</t>
  </si>
  <si>
    <t>S 2005</t>
  </si>
  <si>
    <t>A 2005</t>
  </si>
  <si>
    <t>S 2006</t>
  </si>
  <si>
    <t>A 2006</t>
  </si>
  <si>
    <t>S 2007</t>
  </si>
  <si>
    <t>A 2007</t>
  </si>
  <si>
    <t>S 2008</t>
  </si>
  <si>
    <t>A 2008</t>
  </si>
  <si>
    <t>S 2009</t>
  </si>
  <si>
    <t>A 2009</t>
  </si>
  <si>
    <t>S 2010</t>
  </si>
  <si>
    <t>A 2010</t>
  </si>
  <si>
    <t>S 2011</t>
  </si>
  <si>
    <t>A 2011</t>
  </si>
  <si>
    <t>S 2012</t>
  </si>
  <si>
    <t>A 2012</t>
  </si>
  <si>
    <t>S 2013</t>
  </si>
  <si>
    <t>A 2013</t>
  </si>
  <si>
    <t>S 2014</t>
  </si>
  <si>
    <t>A 2014</t>
  </si>
  <si>
    <t>S 2015</t>
  </si>
  <si>
    <t>A 2015</t>
  </si>
  <si>
    <t>mean error</t>
  </si>
  <si>
    <t>mean absolute error</t>
  </si>
  <si>
    <t>root mean squared error</t>
  </si>
  <si>
    <t>Eurostat 05.01.2018.</t>
  </si>
  <si>
    <t>ESA 2010</t>
  </si>
  <si>
    <t>ESA 95</t>
  </si>
  <si>
    <t>CY (autumn)</t>
  </si>
  <si>
    <t>YA (spring)</t>
  </si>
  <si>
    <t>CY (spring)</t>
  </si>
  <si>
    <t>YA (autumn)</t>
  </si>
  <si>
    <t>2YA (autumn)</t>
  </si>
  <si>
    <t>EC (autumn)</t>
  </si>
  <si>
    <t>EC (spring)</t>
  </si>
  <si>
    <t>N/A</t>
  </si>
  <si>
    <t>Report: S-Spring &amp; A-Autumn</t>
  </si>
  <si>
    <t>S 2016</t>
  </si>
  <si>
    <t>A 2016</t>
  </si>
  <si>
    <t>S 2017</t>
  </si>
  <si>
    <t>A 2017</t>
  </si>
  <si>
    <t>MoF (budget)</t>
  </si>
  <si>
    <t>Mean error</t>
  </si>
  <si>
    <t>Mean absolute error</t>
  </si>
  <si>
    <t>Root mean squared error</t>
  </si>
  <si>
    <t>Vidējā kļūda</t>
  </si>
  <si>
    <t>Vidējā absolūtā kļūda</t>
  </si>
  <si>
    <t>Vidējā kvadrātiskā kļūda (kvadrātsakne)</t>
  </si>
  <si>
    <t>Tekošais gads</t>
  </si>
  <si>
    <t>EK (rudens)</t>
  </si>
  <si>
    <t>EK (pavasaris)</t>
  </si>
  <si>
    <t>Current Year</t>
  </si>
  <si>
    <t>First Available estimate (realisations for the spring forecasts)</t>
  </si>
  <si>
    <t>First Settled estimate (realisation for the autumn forecast)</t>
  </si>
  <si>
    <t>FM (budžets)</t>
  </si>
  <si>
    <t>0</t>
  </si>
  <si>
    <t>2018</t>
  </si>
  <si>
    <t>2019</t>
  </si>
  <si>
    <t>2020</t>
  </si>
  <si>
    <t>Two Years Ahead forecast</t>
  </si>
  <si>
    <t>Year Ahead forecast</t>
  </si>
  <si>
    <t>Current Year forecast</t>
  </si>
  <si>
    <t>Reālā IKP pieauguma prognožu kļūda</t>
  </si>
  <si>
    <t>Real GDP growth rate forecast error</t>
  </si>
  <si>
    <t>One-year Ahead</t>
  </si>
  <si>
    <t>Two-year Ahead</t>
  </si>
  <si>
    <t>Nākamais gads</t>
  </si>
  <si>
    <t>Divi gadi uz priekšu</t>
  </si>
  <si>
    <t>2021</t>
  </si>
  <si>
    <t>2022</t>
  </si>
  <si>
    <t>2017A</t>
  </si>
  <si>
    <t>2018A</t>
  </si>
  <si>
    <t>S2018</t>
  </si>
  <si>
    <t>A2018</t>
  </si>
  <si>
    <t>2019A</t>
  </si>
  <si>
    <t>2020A</t>
  </si>
  <si>
    <t>2021A</t>
  </si>
  <si>
    <t xml:space="preserve">   </t>
  </si>
  <si>
    <t>Actual_ Nominal GDP growth</t>
  </si>
  <si>
    <t>(t+1) Forecasted_ Nominal GDP growth</t>
  </si>
  <si>
    <t>(t+2) Forecasted_ Nominal GDP growth</t>
  </si>
  <si>
    <t>(t+3) Forecasted_ Nominal GDP growth</t>
  </si>
  <si>
    <t>Actual_ real GDP growth</t>
  </si>
  <si>
    <t>(t+2) Forecasted_ Real GDP growth</t>
  </si>
  <si>
    <t>(t+3) Forecasted_ Real GDP growth</t>
  </si>
  <si>
    <t>(t+1) Forecasted_ Real GDP growth</t>
  </si>
  <si>
    <t>S2019</t>
  </si>
  <si>
    <t>A2019</t>
  </si>
  <si>
    <t>S2020</t>
  </si>
  <si>
    <t>A2020</t>
  </si>
  <si>
    <t>Actual_ GDP deflator</t>
  </si>
  <si>
    <t>(t+2) Forecasted_ GDP deflator</t>
  </si>
  <si>
    <t>(t+1) Forecasted_GDP Deflator</t>
  </si>
  <si>
    <t>(t+3) Forecasted_GDP deflator</t>
  </si>
  <si>
    <t>(t+1) Forecasted_Inflation (cons. price index)</t>
  </si>
  <si>
    <t>(t+2) Forecasted_Inflation (cons. price index)</t>
  </si>
  <si>
    <t>(t+3) Forecasted_Inflation (cons. price index)</t>
  </si>
  <si>
    <t>Actual_Inflation (cons. price index)</t>
  </si>
  <si>
    <t>Pamatbudžeta ieņēmumi / Basic budget revenues (cash flow)</t>
  </si>
  <si>
    <t>2023</t>
  </si>
  <si>
    <t>Actual outcome, basic budget</t>
  </si>
  <si>
    <t>Budget Law, basic budget revenues</t>
  </si>
  <si>
    <t>Ieņēmumi, naudas plūsma</t>
  </si>
  <si>
    <t>Speciālā budžeta ieņēmumi / Special budget revenues (cash flow)</t>
  </si>
  <si>
    <t>Actual outcome, special budget</t>
  </si>
  <si>
    <t>Budget Law, special budget revenues</t>
  </si>
  <si>
    <t>Pamatbudžeta izdevumi / Basic budget expenditures (cash flow)</t>
  </si>
  <si>
    <t>Budget Law, basic budget expenditures</t>
  </si>
  <si>
    <t>Izdevumi, naudas plūsma</t>
  </si>
  <si>
    <t>Speciālā budžeta izdevumi / Special budget expenditures (cash flow)</t>
  </si>
  <si>
    <t>Budget Law, special budget expenditures</t>
  </si>
  <si>
    <t>Vispārējās valdības budžeta bilance</t>
  </si>
  <si>
    <t> Vispārējās valdības budžeta strukturālās bilances mērķis</t>
  </si>
  <si>
    <t>Vispārējās valdības  strukturālās bilances mērķis</t>
  </si>
  <si>
    <t>Vispārējās valdības budžeta strukturālās bilances mērķis</t>
  </si>
  <si>
    <t> Vispārējās valdības budžeta bilance</t>
  </si>
  <si>
    <t>2024</t>
  </si>
  <si>
    <t>-7,5</t>
  </si>
  <si>
    <t>-7,0</t>
  </si>
  <si>
    <t>2022A</t>
  </si>
  <si>
    <t>2023A</t>
  </si>
  <si>
    <t>S2021</t>
  </si>
  <si>
    <t>A2021</t>
  </si>
  <si>
    <t>S2022</t>
  </si>
  <si>
    <t>A2022</t>
  </si>
  <si>
    <t>S2023</t>
  </si>
  <si>
    <t>`</t>
  </si>
  <si>
    <t>(t) Forecasted_ Nominal GDP growth</t>
  </si>
  <si>
    <t>(t) Forecasted_ Real GDP growth</t>
  </si>
  <si>
    <t>(t) Forecasted_ GDP deflator</t>
  </si>
  <si>
    <t>(t) Forecasted_Inflation (cons. price index)</t>
  </si>
  <si>
    <t>(t+1) Prognozētais nominālā IKP pieaugums %</t>
  </si>
  <si>
    <t>(t+2) Prognozētais nominālā IKP pieaugums %</t>
  </si>
  <si>
    <t>(t+3) Prognozētais nominālā IKP pieaugums %</t>
  </si>
  <si>
    <t>(t) Prognozētais nominālā IKP pieaugums %</t>
  </si>
  <si>
    <t>(t) Prognozētais reālā IKP pieaugums %</t>
  </si>
  <si>
    <t>(t+1) Prognozētais reālā IKP pieaugums %</t>
  </si>
  <si>
    <t>(t+2) Prognozētais reālā IKP pieaugums %</t>
  </si>
  <si>
    <t>(t+3) Prognozētais reālā IKP pieaugums %</t>
  </si>
  <si>
    <t>Aktuālie dati_ reālā IKP pieaugums %</t>
  </si>
  <si>
    <t>Aktuālie dati_ nominālā IKP pieaugums %</t>
  </si>
  <si>
    <t>Aktuālie dati_ IKP deflators %</t>
  </si>
  <si>
    <t>(t+1) Prognozētais IKP deflators %</t>
  </si>
  <si>
    <t>(t+2) Prognozētais IKP deflators %</t>
  </si>
  <si>
    <t>(t+3) Prognozētais IKP deflators %</t>
  </si>
  <si>
    <t>(t) Prognozētā inflācija %</t>
  </si>
  <si>
    <t>(t+1) Prognozētā inflācija %</t>
  </si>
  <si>
    <t>(t+2) Prognozētā inflācija %</t>
  </si>
  <si>
    <t>(t+3) Prognozētā inflācija %</t>
  </si>
  <si>
    <t>Aktuālie dati_ inflācija %</t>
  </si>
  <si>
    <t>Nominālā IKP pieaugums % Nominal GDP growth % (CSB rev., sept. 2023)</t>
  </si>
  <si>
    <t>Nominālā IKP pieaugums % Nominal GDP growth % (Actual, CSB 2023)</t>
  </si>
  <si>
    <t>Nominālā IKP pieaugums % Nominal GDP growth %(Actual, CSB, rev. 2022)</t>
  </si>
  <si>
    <t>Nominālā IKP pieaugums % Nominal GDP growth % (Actual, CSB rev. 2021)</t>
  </si>
  <si>
    <t>Nominālā IKP pieaugums % Nominal GDP growth % (Actual, CSB rev. 2020)</t>
  </si>
  <si>
    <t>Nominālā IKP pieaugums % Nominal GDP growth % (Actual, CSB rev. 2019)</t>
  </si>
  <si>
    <t>Nominālā IKP pieaugums % Nominal GDP growth % (Actual, FM budget)</t>
  </si>
  <si>
    <t>Nominālā IKP pieaugums % Nominal GDP growth % (Actual, ESA2010)</t>
  </si>
  <si>
    <t>Nominālā IKP pieaugums % Nominal GDP growth % (Actual, ESA95)</t>
  </si>
  <si>
    <t>Nominālā IKP pieaugums % Nominal GDP growth %</t>
  </si>
  <si>
    <t>Reālā IKP pieaugums % Real GDP growth % (Actual, CSB sept. 2023)</t>
  </si>
  <si>
    <t>Reālā IKP pieaugums % Real GDP growth % (Actual, CSB rev. 2022)</t>
  </si>
  <si>
    <t>Reālā IKP pieaugums %Real GDP growth % (Actual, CSB rev. 2021)</t>
  </si>
  <si>
    <t>Reālā IKP pieaugums % Real GDP growth % (Actual, CSB rev. 2020)</t>
  </si>
  <si>
    <t>Reālā IKP pieaugums % Real GDP growth % (Actual, CSB rev. 2019)</t>
  </si>
  <si>
    <t>Reālā IKP pieaugums % Real GDP growth % (Actual, CSB 2023)</t>
  </si>
  <si>
    <t>Reālā IKP pieaugums % Real GDP growth % (Actual, FM budget)</t>
  </si>
  <si>
    <t>Reālā IKP pieaugums % Real GDP growth % (Actual, ESA95)</t>
  </si>
  <si>
    <t>Reālā IKP pieaugums % Real GDP growth % (Actual, ESA2010)</t>
  </si>
  <si>
    <t>Reālā IKP pieaugums % Real GDP growth %</t>
  </si>
  <si>
    <t>IKP deflators GDP deflator (Actual, CSB, sept. 2023)</t>
  </si>
  <si>
    <t>IKP deflators GDP deflator (Actual, CSB 2023)</t>
  </si>
  <si>
    <t>IKP deflators GDP deflator (Actual, CSB rev. 2020)</t>
  </si>
  <si>
    <t>IKP deflators GDP deflator (Actual, CSB rev. 2019)</t>
  </si>
  <si>
    <t>IKP deflators GDP deflator (Actual, FM budget)</t>
  </si>
  <si>
    <t>IKP deflators GDP deflator (Actual, ESA2010)</t>
  </si>
  <si>
    <t>IKP deflators GDP deflator (Actual, ESA95)</t>
  </si>
  <si>
    <t>IKP deflators GDP deflator</t>
  </si>
  <si>
    <t>Inflācija (PCI) Inflation (CPI), (Actual, CSB, sept. 2023)</t>
  </si>
  <si>
    <t>Inflācija (PCI) Inflation (CPI), (Actual, CSB, 2023)</t>
  </si>
  <si>
    <t>Inflācija (PCI) Inflation (CPI),  (Actual, CSB rev. 2019)</t>
  </si>
  <si>
    <t>Inflācija (PCI) Inflation (CPI),  (Actual, CSB rev. 2020)</t>
  </si>
  <si>
    <t>Inflācija (PCI) Inflation (CPI), Actual data</t>
  </si>
  <si>
    <t>Inflācija (PCI) Inflation (PCI)</t>
  </si>
  <si>
    <t>2004P</t>
  </si>
  <si>
    <t>2005P</t>
  </si>
  <si>
    <t>2006P</t>
  </si>
  <si>
    <t>2007P</t>
  </si>
  <si>
    <t>2008P</t>
  </si>
  <si>
    <t>2009P</t>
  </si>
  <si>
    <t>2010P</t>
  </si>
  <si>
    <t>2011P</t>
  </si>
  <si>
    <t>2012P</t>
  </si>
  <si>
    <t>2013P</t>
  </si>
  <si>
    <t>2014P</t>
  </si>
  <si>
    <t>2015P</t>
  </si>
  <si>
    <t>2016P</t>
  </si>
  <si>
    <t>2017P</t>
  </si>
  <si>
    <t>2018P</t>
  </si>
  <si>
    <t>2019P</t>
  </si>
  <si>
    <t>2020P</t>
  </si>
  <si>
    <t>2021P</t>
  </si>
  <si>
    <t>2022P</t>
  </si>
  <si>
    <t>2023P</t>
  </si>
  <si>
    <t>Prognozēts 2004.g. (Budžets 2005) Projected in 2004 (Budget explanations 2005)</t>
  </si>
  <si>
    <t>Prognozēts 2005g. (Budžets 2006) Forecasted in 2005 (Budget explanations 2006)</t>
  </si>
  <si>
    <t>Prognozēts 2006g. (Budžets 2007) Forecasted in 2006 (Budget explanations 2007)</t>
  </si>
  <si>
    <t>Prognozēts 2007g. (Budžets 2008) Forecasted in 2007 (Budget explanations 2008)</t>
  </si>
  <si>
    <t>Prognozēts 2008g. (Budžets 2009) Forecasted in 2008 (Budget explanations 2009)</t>
  </si>
  <si>
    <t>Prognozēts 2009g. (Budžets 2010) Forecasted in 2009 (Budget explanations 2010)</t>
  </si>
  <si>
    <t>Prognozēts 2010g. (Budžets 2011) Forecasted in 2010 (Budget explanations 2011)</t>
  </si>
  <si>
    <t>Prognozēts 2011g. (Budžets 2012) Forecasted in 2011 (Budget explanations 2012)</t>
  </si>
  <si>
    <t>Prognozēts 2012g. (Budžets 2013) Forecasted in 2012 (Budget explanations 2013)</t>
  </si>
  <si>
    <t>Prognozēts 2013g. (Budžets 2014) Forecasted in 2013 (Budget explanations 2014)</t>
  </si>
  <si>
    <t>Prognozēts 2014g. (Budžets 2015) Forecasted in 2014 (Budget explanations 2015)</t>
  </si>
  <si>
    <t>Prognozēts 2015g. (Budžets 2016) Forecasted in 2015 (Budget explanations 2016)</t>
  </si>
  <si>
    <t>Prognozēts 2016g. (Budžets 2017) Forecasted in 2016 (Budget explanations 2017)</t>
  </si>
  <si>
    <t>Prognozēts 2017g. (Budžets 2018) Forecasted in 2017 (Budget explanations 2018)</t>
  </si>
  <si>
    <t>Prognozēts 2018g. (Budžets 2019) Forecasted in 2018 (Budget explanations 2019)</t>
  </si>
  <si>
    <t>Prognozēts 2019g. (Budžets 2020) Forecasted in 2019 (Budget explanations 2020)</t>
  </si>
  <si>
    <t>Prognozēts 2020g. (Budžets 2021) Forecasted in 2020 (Budget explanations 2021)</t>
  </si>
  <si>
    <t>Prognozēts 2021g. (Budžets 2022) Forecasted in 2021 (Budget explanations 2022)</t>
  </si>
  <si>
    <t>Prognozēts 2022g. (Budžets 2023) Forecasted in 2022 (Budget explanations 2023)</t>
  </si>
  <si>
    <t>Vidējā kļūda/Mean Error</t>
  </si>
  <si>
    <t>Vidējā absolūtā kļūds/Mean Absolute Error</t>
  </si>
  <si>
    <t>Vidējā kvadrātiskā kļūda/Root Mean Squared Error</t>
  </si>
  <si>
    <t>Vivējās kļūdas vērtējums/Assessment on ME</t>
  </si>
  <si>
    <t>Novērtēts zemāk/Underestimated</t>
  </si>
  <si>
    <t>Novērtēts augstāk/Overestimated</t>
  </si>
  <si>
    <t>Budžets #2016</t>
  </si>
  <si>
    <t>Budžets #2015</t>
  </si>
  <si>
    <t>Budžets #2014</t>
  </si>
  <si>
    <t>Budžets #2013</t>
  </si>
  <si>
    <t>Budžets #2012</t>
  </si>
  <si>
    <t>Budžets #2011</t>
  </si>
  <si>
    <t>Budžets #2010</t>
  </si>
  <si>
    <t>Budžets #2009</t>
  </si>
  <si>
    <t>Budžets #2008</t>
  </si>
  <si>
    <t>Budžets #2007</t>
  </si>
  <si>
    <t>Budžets #2006</t>
  </si>
  <si>
    <t>Budžets #2005</t>
  </si>
  <si>
    <t>Budžets #2017</t>
  </si>
  <si>
    <t>Budžets #2018</t>
  </si>
  <si>
    <t>Budžets #2019</t>
  </si>
  <si>
    <t>Budžets #2020</t>
  </si>
  <si>
    <t>Budžets #2021</t>
  </si>
  <si>
    <t>Budžets #2022</t>
  </si>
  <si>
    <t>Tekošais gads (t) Current year</t>
  </si>
  <si>
    <t xml:space="preserve">(t+1) One-year Ahead 
</t>
  </si>
  <si>
    <t>(t+2) Two-year Ahead</t>
  </si>
  <si>
    <t>t (+3) Three-year Ahead</t>
  </si>
  <si>
    <t>A - aktuālie dati/actual data
P - prognoze/projection</t>
  </si>
  <si>
    <t>Aktuālie dati_ nominālā IKP pieaugums % / Actual_ Nominal GDP growth %</t>
  </si>
  <si>
    <t>(t) Prognozētais nominālā IKP pieaugums % / Forecasted  Nominal GDP growth %</t>
  </si>
  <si>
    <t>(t+1) Prognozētais nominālā IKP pieaugums % / Forecasted  Nominal GDP growth %</t>
  </si>
  <si>
    <t>(t+2) Prognozētais nominālā IKP pieaugums % / Forecasted  Nominal GDP growth %</t>
  </si>
  <si>
    <t>(t+3) Prognozētais nominālā IKP pieaugums % / Forecasted  Nominal GDP growth %</t>
  </si>
  <si>
    <t>(t+1) Aktuālie dati_ nominālā IKP pieaugums % / Actual_ Nominal GDP growth %</t>
  </si>
  <si>
    <t>(t+2)Aktuālie dati_ nominālā IKP pieaugums % / Actual_ Nominal GDP growth %</t>
  </si>
  <si>
    <t>(t+3) Aktuālie dati_ nominālā IKP pieaugums % / Actual_ Nominal GDP growth %</t>
  </si>
  <si>
    <t>(t) Prognozētais reālā IKP pieaugums % / Forecasted  Real GDP growth %</t>
  </si>
  <si>
    <t>Aktuālie dati reālā IKP pieaugums % / Actual  real GDP growth %</t>
  </si>
  <si>
    <t>(t+1)  Prognozētais reālā IKP pieaugums % / Forecasted  Real GDP growth %</t>
  </si>
  <si>
    <t>(t+2)  Prognozētais reālā IKP pieaugums % / Forecasted  Real GDP growth %</t>
  </si>
  <si>
    <t>(t+3)  Prognozētais reālā IKP pieaugums % / Forecasted  Real GDP growth %</t>
  </si>
  <si>
    <t>(t+1) Aktuālie dati reālā IKP pieaugums % / Actual  real GDP growth %</t>
  </si>
  <si>
    <t>(t+2) Aktuālie dati reālā IKP pieaugums % / Actual  real GDP growth %</t>
  </si>
  <si>
    <t>(t+3) Aktuālie dati reālā IKP pieaugums % / Actual  real GDP growth %</t>
  </si>
  <si>
    <t>gads/year</t>
  </si>
  <si>
    <t>(t) Aktuālie dati IKP deflators / Actual GDP deflator</t>
  </si>
  <si>
    <t>(t) Prognozētais IKP deflators /Forecasted  GDP deflator</t>
  </si>
  <si>
    <t>(t+1) Aktuālie dati IKP deflators / Actual GDP deflator</t>
  </si>
  <si>
    <t>(t+2) Aktuālie dati IKP deflators / Actual GDP deflator</t>
  </si>
  <si>
    <t>(t+3) Aktuālie dati IKP deflators / Actual GDP deflator</t>
  </si>
  <si>
    <t>(t+1) Prognozētais IKP deflators /Forecasted  GDP deflator</t>
  </si>
  <si>
    <t>(t+2) Prognozētais IKP deflators /Forecasted GDP deflator</t>
  </si>
  <si>
    <t>(t+3) Prognozētais IKP deflators /Forecasted  GDP deflator</t>
  </si>
  <si>
    <t>(t) Prognozētā inflācija (PCI) /Forecasted Inflation (CPI)</t>
  </si>
  <si>
    <t>(t+1) Prognozētā inflācija (PCI) /Forecasted Inflation (CPI)</t>
  </si>
  <si>
    <t>(t+2) Prognozētā inflācija (PCI) /Forecasted Inflation (CPI)</t>
  </si>
  <si>
    <t>(t+3) Prognozētā inflācija (PCI) /Forecasted Inflation (CPI)</t>
  </si>
  <si>
    <t>Aktuālie dati inflācija (PCI)/Actual  Inflation (CPI)</t>
  </si>
  <si>
    <t>(t+1) Aktuālie dati inflācija (PCI)/Actual  Inflation (CPI)</t>
  </si>
  <si>
    <t>(t+2) Aktuālie dati inflācija (PCI)/Actual  Inflation (CPI)</t>
  </si>
  <si>
    <t>(t+3) Aktuālie dati inflācija (PCI)/Actual  Inflation (CPI)</t>
  </si>
  <si>
    <t>Inflācija (PCI) Inflation (CPI)</t>
  </si>
  <si>
    <t>Reālā IKP pieaugums % /Real GDP growth%</t>
  </si>
  <si>
    <t>Nominālā bilance aktuālie deti/Nominal balance actual outcome</t>
  </si>
  <si>
    <t>VVB plānotā nominālā bilance/Planned nominal balance</t>
  </si>
  <si>
    <t>Strukturālā bilance aktuālie dati / Structural balance actual outcome</t>
  </si>
  <si>
    <t>VVB plānotā strukturālā bilance/planned structural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</si>
</sst>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;\(#,##0\);&quot;-&quot;"/>
    <numFmt numFmtId="166" formatCode="0.0"/>
    <numFmt numFmtId="167" formatCode="0.000"/>
    <numFmt numFmtId="168" formatCode="#,##0.0"/>
  </numFmts>
  <fonts count="5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25"/>
      <name val="Arial Narrow"/>
      <family val="2"/>
    </font>
    <font>
      <sz val="10"/>
      <name val="Arial Narrow"/>
      <family val="2"/>
    </font>
    <font>
      <sz val="8"/>
      <color indexed="25"/>
      <name val="Arial Narrow"/>
      <family val="2"/>
    </font>
    <font>
      <u/>
      <sz val="11"/>
      <color theme="10"/>
      <name val="Calibri"/>
      <family val="2"/>
      <charset val="186"/>
      <scheme val="minor"/>
    </font>
    <font>
      <b/>
      <i/>
      <sz val="10"/>
      <color indexed="25"/>
      <name val="Arial Narrow"/>
      <family val="2"/>
      <charset val="186"/>
    </font>
    <font>
      <b/>
      <sz val="10"/>
      <color indexed="25"/>
      <name val="Arial Narrow"/>
      <family val="2"/>
      <charset val="186"/>
    </font>
    <font>
      <sz val="10"/>
      <name val="Arial Narrow"/>
      <family val="2"/>
      <charset val="186"/>
    </font>
    <font>
      <u/>
      <sz val="10"/>
      <color theme="10"/>
      <name val="Arial Narrow"/>
      <family val="2"/>
      <charset val="186"/>
    </font>
    <font>
      <sz val="10"/>
      <color theme="1"/>
      <name val="Arial Narrow"/>
      <family val="2"/>
      <charset val="186"/>
    </font>
    <font>
      <i/>
      <sz val="10"/>
      <color theme="1"/>
      <name val="Arial Narrow"/>
      <family val="2"/>
      <charset val="186"/>
    </font>
    <font>
      <sz val="10"/>
      <color theme="0" tint="-0.34998626667073579"/>
      <name val="Arial Narrow"/>
      <family val="2"/>
      <charset val="186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  <scheme val="minor"/>
    </font>
    <font>
      <sz val="12"/>
      <color rgb="FFFFFFFF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sz val="10"/>
      <color theme="0" tint="-4.9989318521683403E-2"/>
      <name val="Arial Narrow"/>
      <family val="2"/>
      <charset val="186"/>
    </font>
    <font>
      <b/>
      <i/>
      <sz val="11"/>
      <color rgb="FF002060"/>
      <name val="Calibri"/>
      <family val="2"/>
      <charset val="186"/>
      <scheme val="minor"/>
    </font>
    <font>
      <u/>
      <sz val="10"/>
      <color theme="10"/>
      <name val="Arial Narrow"/>
      <family val="2"/>
      <charset val="204"/>
    </font>
    <font>
      <b/>
      <sz val="10"/>
      <color theme="1"/>
      <name val="Arial Narrow"/>
      <family val="2"/>
      <charset val="186"/>
    </font>
    <font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u/>
      <sz val="10"/>
      <color theme="8" tint="-0.249977111117893"/>
      <name val="Arial Narrow"/>
      <family val="2"/>
    </font>
    <font>
      <b/>
      <sz val="9"/>
      <color indexed="25"/>
      <name val="Arial Narrow"/>
      <family val="2"/>
      <charset val="186"/>
    </font>
    <font>
      <sz val="11"/>
      <color rgb="FFFF6699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sz val="11"/>
      <color rgb="FFFF00FF"/>
      <name val="Calibri"/>
      <family val="2"/>
      <charset val="186"/>
      <scheme val="minor"/>
    </font>
    <font>
      <b/>
      <sz val="11"/>
      <color rgb="FFFF00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4" tint="-0.249977111117893"/>
      <name val="Arial Narrow"/>
      <family val="2"/>
      <charset val="186"/>
    </font>
    <font>
      <sz val="10"/>
      <color indexed="8"/>
      <name val="Times New Roman"/>
      <family val="1"/>
      <charset val="186"/>
    </font>
    <font>
      <sz val="11"/>
      <color rgb="FF006100"/>
      <name val="Calibri"/>
      <family val="2"/>
      <charset val="186"/>
      <scheme val="minor"/>
    </font>
    <font>
      <b/>
      <sz val="10"/>
      <name val="Arial Narrow"/>
      <family val="2"/>
      <charset val="186"/>
    </font>
    <font>
      <sz val="8"/>
      <name val="Calibri"/>
      <family val="2"/>
      <charset val="186"/>
      <scheme val="minor"/>
    </font>
    <font>
      <u/>
      <sz val="11"/>
      <color theme="8"/>
      <name val="Calibri"/>
      <family val="2"/>
      <charset val="186"/>
      <scheme val="minor"/>
    </font>
    <font>
      <b/>
      <sz val="10"/>
      <color theme="2"/>
      <name val="Arial Narrow"/>
      <family val="2"/>
      <charset val="186"/>
    </font>
    <font>
      <sz val="11"/>
      <color theme="2"/>
      <name val="Calibri"/>
      <family val="2"/>
      <charset val="186"/>
      <scheme val="minor"/>
    </font>
    <font>
      <b/>
      <sz val="8"/>
      <color rgb="FF000000"/>
      <name val="Arial"/>
      <family val="2"/>
      <charset val="186"/>
    </font>
    <font>
      <b/>
      <sz val="8"/>
      <color rgb="FFFFFFFF"/>
      <name val="Arial"/>
      <family val="2"/>
      <charset val="186"/>
    </font>
    <font>
      <sz val="8"/>
      <color rgb="FFFFFFFF"/>
      <name val="Arial"/>
      <family val="2"/>
      <charset val="186"/>
    </font>
    <font>
      <sz val="8"/>
      <color theme="0"/>
      <name val="Arial"/>
      <family val="2"/>
      <charset val="186"/>
    </font>
    <font>
      <sz val="11"/>
      <color theme="5"/>
      <name val="Calibri"/>
      <family val="2"/>
      <charset val="186"/>
      <scheme val="minor"/>
    </font>
    <font>
      <sz val="8"/>
      <color rgb="FFFF0000"/>
      <name val="Arial"/>
      <family val="2"/>
      <charset val="186"/>
    </font>
    <font>
      <b/>
      <i/>
      <sz val="10"/>
      <name val="Arial Narrow"/>
      <family val="2"/>
      <charset val="186"/>
    </font>
    <font>
      <u/>
      <sz val="10"/>
      <name val="Arial Narrow"/>
      <family val="2"/>
      <charset val="186"/>
    </font>
    <font>
      <i/>
      <sz val="10"/>
      <name val="Arial Narrow"/>
      <family val="2"/>
    </font>
    <font>
      <sz val="10"/>
      <color theme="0"/>
      <name val="Arial Narrow"/>
      <family val="2"/>
      <charset val="186"/>
    </font>
    <font>
      <u/>
      <sz val="11"/>
      <color rgb="FFFF00FF"/>
      <name val="Calibri"/>
      <family val="2"/>
      <charset val="186"/>
      <scheme val="minor"/>
    </font>
    <font>
      <i/>
      <sz val="11"/>
      <name val="Calibri"/>
      <family val="2"/>
      <scheme val="minor"/>
    </font>
    <font>
      <i/>
      <sz val="11"/>
      <color theme="2" tint="-0.499984740745262"/>
      <name val="Calibri"/>
      <family val="2"/>
      <charset val="186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808080"/>
      </bottom>
      <diagonal/>
    </border>
    <border>
      <left/>
      <right/>
      <top style="medium">
        <color indexed="64"/>
      </top>
      <bottom style="thin">
        <color rgb="FF808080"/>
      </bottom>
      <diagonal/>
    </border>
    <border>
      <left style="medium">
        <color indexed="64"/>
      </left>
      <right/>
      <top style="thin">
        <color rgb="FF808080"/>
      </top>
      <bottom style="medium">
        <color indexed="64"/>
      </bottom>
      <diagonal/>
    </border>
    <border>
      <left/>
      <right/>
      <top style="thin">
        <color rgb="FF80808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1">
      <alignment horizontal="right" wrapText="1"/>
    </xf>
    <xf numFmtId="0" fontId="3" fillId="0" borderId="0" applyFill="0" applyBorder="0">
      <alignment horizontal="left" vertical="top" wrapText="1"/>
    </xf>
    <xf numFmtId="165" fontId="4" fillId="0" borderId="0">
      <alignment horizontal="left" vertical="top"/>
    </xf>
    <xf numFmtId="0" fontId="5" fillId="0" borderId="0" applyNumberFormat="0" applyFill="0" applyBorder="0" applyAlignment="0" applyProtection="0"/>
    <xf numFmtId="0" fontId="13" fillId="0" borderId="0" applyNumberFormat="0" applyBorder="0" applyAlignment="0"/>
    <xf numFmtId="0" fontId="14" fillId="0" borderId="0"/>
    <xf numFmtId="0" fontId="25" fillId="14" borderId="0" applyNumberFormat="0" applyBorder="0" applyAlignment="0" applyProtection="0"/>
    <xf numFmtId="4" fontId="38" fillId="0" borderId="0" applyNumberFormat="0" applyProtection="0">
      <alignment horizontal="right" wrapText="1"/>
    </xf>
    <xf numFmtId="0" fontId="39" fillId="20" borderId="0" applyNumberFormat="0" applyBorder="0" applyAlignment="0" applyProtection="0"/>
  </cellStyleXfs>
  <cellXfs count="249">
    <xf numFmtId="0" fontId="0" fillId="0" borderId="0" xfId="0"/>
    <xf numFmtId="49" fontId="7" fillId="0" borderId="2" xfId="2" applyNumberFormat="1" applyFont="1" applyBorder="1">
      <alignment horizontal="right" wrapText="1"/>
    </xf>
    <xf numFmtId="49" fontId="7" fillId="2" borderId="2" xfId="2" applyNumberFormat="1" applyFont="1" applyFill="1" applyBorder="1">
      <alignment horizontal="right" wrapText="1"/>
    </xf>
    <xf numFmtId="49" fontId="7" fillId="2" borderId="2" xfId="2" applyNumberFormat="1" applyFont="1" applyFill="1" applyBorder="1" applyAlignment="1">
      <alignment horizontal="right"/>
    </xf>
    <xf numFmtId="0" fontId="8" fillId="0" borderId="0" xfId="3" applyFont="1" applyBorder="1">
      <alignment horizontal="left" vertical="top" wrapText="1"/>
    </xf>
    <xf numFmtId="166" fontId="8" fillId="0" borderId="0" xfId="1" applyNumberFormat="1" applyFont="1" applyBorder="1" applyAlignment="1">
      <alignment horizontal="right" vertical="center"/>
    </xf>
    <xf numFmtId="2" fontId="8" fillId="2" borderId="0" xfId="1" applyNumberFormat="1" applyFont="1" applyFill="1" applyBorder="1" applyAlignment="1">
      <alignment horizontal="right" vertical="center"/>
    </xf>
    <xf numFmtId="2" fontId="8" fillId="3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49" fontId="9" fillId="0" borderId="2" xfId="5" applyNumberFormat="1" applyFont="1" applyBorder="1" applyAlignment="1">
      <alignment horizontal="left" textRotation="90" wrapText="1"/>
    </xf>
    <xf numFmtId="0" fontId="10" fillId="0" borderId="0" xfId="0" applyFont="1" applyAlignment="1">
      <alignment wrapText="1"/>
    </xf>
    <xf numFmtId="0" fontId="10" fillId="0" borderId="0" xfId="0" applyFont="1"/>
    <xf numFmtId="49" fontId="6" fillId="0" borderId="2" xfId="2" applyNumberFormat="1" applyFont="1" applyBorder="1" applyAlignment="1">
      <alignment horizontal="righ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166" fontId="8" fillId="4" borderId="0" xfId="1" applyNumberFormat="1" applyFont="1" applyFill="1" applyBorder="1" applyAlignment="1">
      <alignment horizontal="right" vertical="center"/>
    </xf>
    <xf numFmtId="166" fontId="8" fillId="5" borderId="0" xfId="1" applyNumberFormat="1" applyFont="1" applyFill="1" applyBorder="1" applyAlignment="1">
      <alignment horizontal="right" vertical="center"/>
    </xf>
    <xf numFmtId="166" fontId="8" fillId="6" borderId="0" xfId="1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10" fillId="0" borderId="0" xfId="0" applyNumberFormat="1" applyFont="1"/>
    <xf numFmtId="166" fontId="0" fillId="0" borderId="0" xfId="0" applyNumberFormat="1"/>
    <xf numFmtId="166" fontId="8" fillId="0" borderId="0" xfId="3" applyNumberFormat="1" applyFont="1" applyBorder="1">
      <alignment horizontal="left" vertical="top" wrapText="1"/>
    </xf>
    <xf numFmtId="0" fontId="12" fillId="0" borderId="0" xfId="0" applyFont="1"/>
    <xf numFmtId="166" fontId="12" fillId="0" borderId="0" xfId="0" applyNumberFormat="1" applyFont="1"/>
    <xf numFmtId="49" fontId="6" fillId="0" borderId="0" xfId="2" applyNumberFormat="1" applyFont="1" applyBorder="1" applyAlignment="1">
      <alignment horizontal="right" vertical="center" wrapText="1"/>
    </xf>
    <xf numFmtId="49" fontId="7" fillId="0" borderId="2" xfId="2" applyNumberFormat="1" applyFont="1" applyBorder="1" applyAlignment="1">
      <alignment horizontal="left" wrapText="1"/>
    </xf>
    <xf numFmtId="0" fontId="8" fillId="0" borderId="0" xfId="3" applyFont="1" applyFill="1" applyBorder="1">
      <alignment horizontal="left" vertical="top" wrapText="1"/>
    </xf>
    <xf numFmtId="166" fontId="10" fillId="0" borderId="0" xfId="0" applyNumberFormat="1" applyFont="1" applyAlignment="1">
      <alignment wrapText="1"/>
    </xf>
    <xf numFmtId="166" fontId="8" fillId="0" borderId="0" xfId="1" applyNumberFormat="1" applyFont="1" applyFill="1" applyBorder="1" applyAlignment="1">
      <alignment horizontal="left" vertical="center"/>
    </xf>
    <xf numFmtId="166" fontId="8" fillId="0" borderId="0" xfId="1" applyNumberFormat="1" applyFont="1" applyBorder="1" applyAlignment="1">
      <alignment horizontal="left" vertical="center"/>
    </xf>
    <xf numFmtId="166" fontId="8" fillId="0" borderId="0" xfId="1" applyNumberFormat="1" applyFont="1" applyBorder="1" applyAlignment="1">
      <alignment horizontal="left" vertical="top" wrapText="1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166" fontId="0" fillId="0" borderId="6" xfId="0" applyNumberFormat="1" applyBorder="1"/>
    <xf numFmtId="2" fontId="0" fillId="0" borderId="6" xfId="0" applyNumberFormat="1" applyBorder="1"/>
    <xf numFmtId="2" fontId="0" fillId="0" borderId="0" xfId="0" applyNumberFormat="1"/>
    <xf numFmtId="166" fontId="0" fillId="0" borderId="7" xfId="0" applyNumberFormat="1" applyBorder="1"/>
    <xf numFmtId="2" fontId="0" fillId="0" borderId="7" xfId="0" applyNumberFormat="1" applyBorder="1"/>
    <xf numFmtId="166" fontId="16" fillId="0" borderId="0" xfId="0" applyNumberFormat="1" applyFont="1"/>
    <xf numFmtId="166" fontId="17" fillId="0" borderId="0" xfId="0" applyNumberFormat="1" applyFont="1"/>
    <xf numFmtId="167" fontId="0" fillId="0" borderId="10" xfId="0" applyNumberFormat="1" applyBorder="1"/>
    <xf numFmtId="166" fontId="0" fillId="9" borderId="0" xfId="0" applyNumberFormat="1" applyFill="1"/>
    <xf numFmtId="167" fontId="0" fillId="0" borderId="8" xfId="0" applyNumberFormat="1" applyBorder="1"/>
    <xf numFmtId="167" fontId="0" fillId="0" borderId="9" xfId="0" applyNumberFormat="1" applyBorder="1"/>
    <xf numFmtId="0" fontId="0" fillId="0" borderId="0" xfId="0" applyAlignment="1">
      <alignment wrapText="1"/>
    </xf>
    <xf numFmtId="0" fontId="19" fillId="2" borderId="15" xfId="0" applyFont="1" applyFill="1" applyBorder="1" applyAlignment="1">
      <alignment horizontal="center" vertical="center" textRotation="90"/>
    </xf>
    <xf numFmtId="167" fontId="19" fillId="2" borderId="15" xfId="0" applyNumberFormat="1" applyFont="1" applyFill="1" applyBorder="1" applyAlignment="1">
      <alignment horizontal="center" vertical="center"/>
    </xf>
    <xf numFmtId="167" fontId="19" fillId="8" borderId="15" xfId="0" applyNumberFormat="1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 textRotation="90" wrapText="1"/>
    </xf>
    <xf numFmtId="0" fontId="19" fillId="9" borderId="16" xfId="0" applyFont="1" applyFill="1" applyBorder="1" applyAlignment="1">
      <alignment horizontal="center" vertical="center" textRotation="90" wrapText="1"/>
    </xf>
    <xf numFmtId="167" fontId="19" fillId="9" borderId="16" xfId="0" applyNumberFormat="1" applyFont="1" applyFill="1" applyBorder="1" applyAlignment="1">
      <alignment horizontal="center" vertical="center"/>
    </xf>
    <xf numFmtId="0" fontId="20" fillId="10" borderId="12" xfId="0" applyFont="1" applyFill="1" applyBorder="1" applyAlignment="1">
      <alignment horizontal="right" vertical="center"/>
    </xf>
    <xf numFmtId="49" fontId="7" fillId="0" borderId="2" xfId="2" applyNumberFormat="1" applyFont="1" applyBorder="1" applyAlignment="1"/>
    <xf numFmtId="166" fontId="8" fillId="7" borderId="0" xfId="1" applyNumberFormat="1" applyFont="1" applyFill="1" applyBorder="1" applyAlignment="1">
      <alignment horizontal="right" vertical="center"/>
    </xf>
    <xf numFmtId="166" fontId="16" fillId="2" borderId="0" xfId="0" applyNumberFormat="1" applyFont="1" applyFill="1"/>
    <xf numFmtId="0" fontId="0" fillId="9" borderId="0" xfId="0" applyFill="1"/>
    <xf numFmtId="0" fontId="0" fillId="2" borderId="0" xfId="0" applyFill="1"/>
    <xf numFmtId="1" fontId="21" fillId="0" borderId="0" xfId="1" applyNumberFormat="1" applyFont="1" applyFill="1" applyBorder="1" applyAlignment="1">
      <alignment horizontal="center" vertical="center"/>
    </xf>
    <xf numFmtId="166" fontId="8" fillId="1" borderId="0" xfId="1" applyNumberFormat="1" applyFont="1" applyFill="1" applyBorder="1" applyAlignment="1">
      <alignment horizontal="right" vertical="center"/>
    </xf>
    <xf numFmtId="49" fontId="0" fillId="0" borderId="0" xfId="0" applyNumberFormat="1"/>
    <xf numFmtId="0" fontId="5" fillId="0" borderId="0" xfId="5"/>
    <xf numFmtId="0" fontId="22" fillId="0" borderId="6" xfId="0" applyFont="1" applyBorder="1"/>
    <xf numFmtId="166" fontId="0" fillId="11" borderId="0" xfId="0" applyNumberFormat="1" applyFill="1"/>
    <xf numFmtId="166" fontId="0" fillId="12" borderId="0" xfId="0" applyNumberFormat="1" applyFill="1"/>
    <xf numFmtId="49" fontId="7" fillId="0" borderId="2" xfId="2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49" fontId="7" fillId="13" borderId="2" xfId="2" applyNumberFormat="1" applyFont="1" applyFill="1" applyBorder="1">
      <alignment horizontal="right" wrapText="1"/>
    </xf>
    <xf numFmtId="2" fontId="10" fillId="2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Border="1" applyAlignment="1">
      <alignment horizontal="right" vertical="center"/>
    </xf>
    <xf numFmtId="0" fontId="1" fillId="0" borderId="0" xfId="0" applyFont="1"/>
    <xf numFmtId="166" fontId="10" fillId="4" borderId="0" xfId="1" applyNumberFormat="1" applyFont="1" applyFill="1" applyBorder="1" applyAlignment="1">
      <alignment horizontal="right" vertical="center"/>
    </xf>
    <xf numFmtId="166" fontId="10" fillId="5" borderId="0" xfId="1" applyNumberFormat="1" applyFont="1" applyFill="1" applyBorder="1" applyAlignment="1">
      <alignment horizontal="right" vertical="center"/>
    </xf>
    <xf numFmtId="166" fontId="10" fillId="6" borderId="0" xfId="1" applyNumberFormat="1" applyFont="1" applyFill="1" applyBorder="1" applyAlignment="1">
      <alignment horizontal="right" vertical="center"/>
    </xf>
    <xf numFmtId="49" fontId="24" fillId="0" borderId="2" xfId="2" applyNumberFormat="1" applyFont="1" applyBorder="1" applyAlignment="1"/>
    <xf numFmtId="0" fontId="10" fillId="0" borderId="0" xfId="3" applyFont="1" applyBorder="1">
      <alignment horizontal="left" vertical="top" wrapText="1"/>
    </xf>
    <xf numFmtId="166" fontId="10" fillId="0" borderId="0" xfId="3" applyNumberFormat="1" applyFont="1" applyBorder="1">
      <alignment horizontal="left" vertical="top" wrapText="1"/>
    </xf>
    <xf numFmtId="166" fontId="10" fillId="0" borderId="0" xfId="1" applyNumberFormat="1" applyFont="1" applyFill="1" applyBorder="1" applyAlignment="1">
      <alignment horizontal="right" vertical="center"/>
    </xf>
    <xf numFmtId="0" fontId="8" fillId="0" borderId="18" xfId="3" applyFont="1" applyBorder="1">
      <alignment horizontal="left" vertical="top" wrapText="1"/>
    </xf>
    <xf numFmtId="0" fontId="0" fillId="0" borderId="19" xfId="0" applyBorder="1"/>
    <xf numFmtId="166" fontId="8" fillId="0" borderId="19" xfId="1" applyNumberFormat="1" applyFont="1" applyBorder="1" applyAlignment="1">
      <alignment horizontal="right" vertical="center"/>
    </xf>
    <xf numFmtId="49" fontId="7" fillId="0" borderId="0" xfId="2" applyNumberFormat="1" applyFont="1" applyBorder="1">
      <alignment horizontal="right" wrapText="1"/>
    </xf>
    <xf numFmtId="0" fontId="5" fillId="0" borderId="0" xfId="5" applyBorder="1" applyAlignment="1">
      <alignment horizontal="left" vertical="top" wrapText="1"/>
    </xf>
    <xf numFmtId="0" fontId="26" fillId="0" borderId="0" xfId="0" applyFont="1"/>
    <xf numFmtId="0" fontId="27" fillId="0" borderId="0" xfId="0" applyFont="1"/>
    <xf numFmtId="0" fontId="28" fillId="0" borderId="0" xfId="5" applyFont="1" applyFill="1"/>
    <xf numFmtId="0" fontId="16" fillId="0" borderId="0" xfId="0" applyFont="1"/>
    <xf numFmtId="0" fontId="8" fillId="0" borderId="0" xfId="0" applyFont="1" applyAlignment="1">
      <alignment wrapText="1"/>
    </xf>
    <xf numFmtId="0" fontId="5" fillId="0" borderId="0" xfId="5" applyAlignment="1">
      <alignment wrapText="1"/>
    </xf>
    <xf numFmtId="166" fontId="10" fillId="0" borderId="20" xfId="1" applyNumberFormat="1" applyFont="1" applyBorder="1" applyAlignment="1">
      <alignment horizontal="right" vertical="center"/>
    </xf>
    <xf numFmtId="0" fontId="10" fillId="0" borderId="20" xfId="0" applyFont="1" applyBorder="1"/>
    <xf numFmtId="49" fontId="7" fillId="0" borderId="21" xfId="2" applyNumberFormat="1" applyFont="1" applyBorder="1" applyAlignment="1">
      <alignment vertical="center" wrapText="1"/>
    </xf>
    <xf numFmtId="0" fontId="8" fillId="0" borderId="20" xfId="3" applyFont="1" applyBorder="1">
      <alignment horizontal="left" vertical="top" wrapText="1"/>
    </xf>
    <xf numFmtId="164" fontId="8" fillId="0" borderId="20" xfId="1" applyNumberFormat="1" applyFont="1" applyBorder="1" applyAlignment="1">
      <alignment horizontal="right" vertical="center"/>
    </xf>
    <xf numFmtId="49" fontId="7" fillId="0" borderId="0" xfId="2" applyNumberFormat="1" applyFont="1" applyBorder="1" applyAlignment="1"/>
    <xf numFmtId="49" fontId="7" fillId="0" borderId="0" xfId="2" applyNumberFormat="1" applyFont="1" applyBorder="1" applyAlignment="1">
      <alignment vertical="center" wrapText="1"/>
    </xf>
    <xf numFmtId="0" fontId="0" fillId="16" borderId="0" xfId="0" applyFill="1"/>
    <xf numFmtId="49" fontId="30" fillId="16" borderId="2" xfId="2" applyNumberFormat="1" applyFont="1" applyFill="1" applyBorder="1" applyAlignment="1">
      <alignment horizontal="left" wrapText="1"/>
    </xf>
    <xf numFmtId="0" fontId="32" fillId="16" borderId="0" xfId="0" applyFont="1" applyFill="1"/>
    <xf numFmtId="0" fontId="0" fillId="17" borderId="0" xfId="0" applyFill="1"/>
    <xf numFmtId="49" fontId="30" fillId="17" borderId="2" xfId="2" applyNumberFormat="1" applyFont="1" applyFill="1" applyBorder="1" applyAlignment="1">
      <alignment horizontal="left" wrapText="1"/>
    </xf>
    <xf numFmtId="166" fontId="26" fillId="0" borderId="0" xfId="0" applyNumberFormat="1" applyFont="1"/>
    <xf numFmtId="0" fontId="34" fillId="0" borderId="0" xfId="0" applyFont="1"/>
    <xf numFmtId="166" fontId="36" fillId="2" borderId="0" xfId="0" applyNumberFormat="1" applyFont="1" applyFill="1"/>
    <xf numFmtId="166" fontId="16" fillId="9" borderId="0" xfId="0" applyNumberFormat="1" applyFont="1" applyFill="1"/>
    <xf numFmtId="166" fontId="36" fillId="0" borderId="0" xfId="0" applyNumberFormat="1" applyFont="1"/>
    <xf numFmtId="0" fontId="36" fillId="0" borderId="0" xfId="0" applyFont="1"/>
    <xf numFmtId="0" fontId="0" fillId="18" borderId="0" xfId="0" applyFill="1"/>
    <xf numFmtId="49" fontId="7" fillId="18" borderId="2" xfId="2" applyNumberFormat="1" applyFont="1" applyFill="1" applyBorder="1" applyAlignment="1">
      <alignment horizontal="left" wrapText="1"/>
    </xf>
    <xf numFmtId="49" fontId="30" fillId="18" borderId="2" xfId="2" applyNumberFormat="1" applyFont="1" applyFill="1" applyBorder="1" applyAlignment="1">
      <alignment horizontal="left" wrapText="1"/>
    </xf>
    <xf numFmtId="166" fontId="32" fillId="18" borderId="0" xfId="0" applyNumberFormat="1" applyFont="1" applyFill="1"/>
    <xf numFmtId="0" fontId="32" fillId="18" borderId="0" xfId="0" applyFont="1" applyFill="1"/>
    <xf numFmtId="166" fontId="0" fillId="18" borderId="0" xfId="0" applyNumberFormat="1" applyFill="1"/>
    <xf numFmtId="166" fontId="31" fillId="18" borderId="0" xfId="0" applyNumberFormat="1" applyFont="1" applyFill="1"/>
    <xf numFmtId="49" fontId="9" fillId="0" borderId="2" xfId="5" applyNumberFormat="1" applyFont="1" applyFill="1" applyBorder="1" applyAlignment="1">
      <alignment horizontal="left" textRotation="90" wrapText="1"/>
    </xf>
    <xf numFmtId="49" fontId="23" fillId="0" borderId="2" xfId="5" applyNumberFormat="1" applyFont="1" applyFill="1" applyBorder="1" applyAlignment="1">
      <alignment horizontal="left" textRotation="90" wrapText="1"/>
    </xf>
    <xf numFmtId="49" fontId="29" fillId="0" borderId="2" xfId="5" applyNumberFormat="1" applyFont="1" applyFill="1" applyBorder="1" applyAlignment="1">
      <alignment horizontal="left" textRotation="90" wrapText="1"/>
    </xf>
    <xf numFmtId="166" fontId="5" fillId="0" borderId="0" xfId="5" applyNumberFormat="1" applyFill="1" applyBorder="1" applyAlignment="1">
      <alignment horizontal="left" vertical="center" textRotation="90" wrapText="1"/>
    </xf>
    <xf numFmtId="0" fontId="5" fillId="0" borderId="0" xfId="5" applyFill="1" applyAlignment="1">
      <alignment textRotation="90" wrapText="1"/>
    </xf>
    <xf numFmtId="49" fontId="37" fillId="0" borderId="2" xfId="5" applyNumberFormat="1" applyFont="1" applyFill="1" applyBorder="1" applyAlignment="1">
      <alignment horizontal="left" textRotation="90" wrapText="1"/>
    </xf>
    <xf numFmtId="49" fontId="7" fillId="0" borderId="2" xfId="2" applyNumberFormat="1" applyFont="1" applyBorder="1" applyAlignment="1">
      <alignment wrapText="1"/>
    </xf>
    <xf numFmtId="3" fontId="0" fillId="0" borderId="0" xfId="0" applyNumberFormat="1"/>
    <xf numFmtId="0" fontId="5" fillId="0" borderId="0" xfId="5" applyFill="1"/>
    <xf numFmtId="168" fontId="0" fillId="19" borderId="0" xfId="0" applyNumberFormat="1" applyFill="1"/>
    <xf numFmtId="166" fontId="40" fillId="0" borderId="0" xfId="1" applyNumberFormat="1" applyFont="1" applyBorder="1" applyAlignment="1">
      <alignment horizontal="right" vertical="center"/>
    </xf>
    <xf numFmtId="166" fontId="40" fillId="4" borderId="0" xfId="1" applyNumberFormat="1" applyFont="1" applyFill="1" applyBorder="1" applyAlignment="1">
      <alignment horizontal="right" vertical="center"/>
    </xf>
    <xf numFmtId="166" fontId="40" fillId="5" borderId="0" xfId="1" applyNumberFormat="1" applyFont="1" applyFill="1" applyBorder="1" applyAlignment="1">
      <alignment horizontal="right" vertical="center"/>
    </xf>
    <xf numFmtId="166" fontId="40" fillId="6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6" fontId="3" fillId="4" borderId="0" xfId="1" applyNumberFormat="1" applyFont="1" applyFill="1" applyBorder="1" applyAlignment="1">
      <alignment horizontal="right" vertical="center"/>
    </xf>
    <xf numFmtId="166" fontId="3" fillId="5" borderId="0" xfId="1" applyNumberFormat="1" applyFont="1" applyFill="1" applyBorder="1" applyAlignment="1">
      <alignment horizontal="right" vertical="center"/>
    </xf>
    <xf numFmtId="166" fontId="3" fillId="6" borderId="0" xfId="1" applyNumberFormat="1" applyFont="1" applyFill="1" applyBorder="1" applyAlignment="1">
      <alignment horizontal="right" vertical="center"/>
    </xf>
    <xf numFmtId="0" fontId="8" fillId="0" borderId="0" xfId="3" applyFont="1" applyBorder="1" applyAlignment="1">
      <alignment vertical="top" wrapText="1"/>
    </xf>
    <xf numFmtId="0" fontId="42" fillId="0" borderId="0" xfId="5" applyFont="1" applyFill="1" applyAlignment="1">
      <alignment textRotation="90" wrapText="1"/>
    </xf>
    <xf numFmtId="166" fontId="5" fillId="0" borderId="0" xfId="5" applyNumberFormat="1" applyFill="1" applyBorder="1" applyAlignment="1">
      <alignment horizontal="left" vertical="center" wrapText="1"/>
    </xf>
    <xf numFmtId="1" fontId="5" fillId="0" borderId="0" xfId="5" applyNumberFormat="1" applyFill="1" applyBorder="1" applyAlignment="1">
      <alignment horizontal="left" vertical="center" wrapText="1"/>
    </xf>
    <xf numFmtId="49" fontId="43" fillId="0" borderId="0" xfId="2" applyNumberFormat="1" applyFont="1" applyBorder="1" applyAlignment="1"/>
    <xf numFmtId="0" fontId="44" fillId="0" borderId="0" xfId="0" applyFont="1"/>
    <xf numFmtId="166" fontId="49" fillId="0" borderId="0" xfId="0" applyNumberFormat="1" applyFont="1"/>
    <xf numFmtId="0" fontId="16" fillId="0" borderId="6" xfId="0" applyFont="1" applyBorder="1"/>
    <xf numFmtId="0" fontId="17" fillId="0" borderId="0" xfId="0" applyFont="1"/>
    <xf numFmtId="166" fontId="33" fillId="0" borderId="0" xfId="0" applyNumberFormat="1" applyFont="1"/>
    <xf numFmtId="166" fontId="35" fillId="0" borderId="0" xfId="0" applyNumberFormat="1" applyFont="1"/>
    <xf numFmtId="0" fontId="35" fillId="0" borderId="0" xfId="0" applyFont="1"/>
    <xf numFmtId="166" fontId="36" fillId="5" borderId="17" xfId="0" applyNumberFormat="1" applyFont="1" applyFill="1" applyBorder="1"/>
    <xf numFmtId="166" fontId="36" fillId="4" borderId="17" xfId="0" applyNumberFormat="1" applyFont="1" applyFill="1" applyBorder="1"/>
    <xf numFmtId="166" fontId="36" fillId="4" borderId="0" xfId="0" applyNumberFormat="1" applyFont="1" applyFill="1"/>
    <xf numFmtId="166" fontId="16" fillId="12" borderId="17" xfId="0" applyNumberFormat="1" applyFont="1" applyFill="1" applyBorder="1"/>
    <xf numFmtId="166" fontId="36" fillId="9" borderId="0" xfId="0" applyNumberFormat="1" applyFont="1" applyFill="1"/>
    <xf numFmtId="0" fontId="45" fillId="0" borderId="0" xfId="0" applyFont="1" applyAlignment="1">
      <alignment horizontal="left" vertical="center" wrapText="1" readingOrder="1"/>
    </xf>
    <xf numFmtId="0" fontId="46" fillId="0" borderId="0" xfId="0" applyFont="1" applyAlignment="1">
      <alignment horizontal="center" vertical="center" wrapText="1" readingOrder="1"/>
    </xf>
    <xf numFmtId="0" fontId="46" fillId="0" borderId="0" xfId="0" applyFont="1" applyAlignment="1">
      <alignment horizontal="right" vertical="center" wrapText="1" readingOrder="1"/>
    </xf>
    <xf numFmtId="164" fontId="47" fillId="0" borderId="0" xfId="0" applyNumberFormat="1" applyFont="1" applyAlignment="1">
      <alignment horizontal="center" vertical="center" wrapText="1" readingOrder="1"/>
    </xf>
    <xf numFmtId="164" fontId="50" fillId="0" borderId="0" xfId="0" applyNumberFormat="1" applyFont="1" applyAlignment="1">
      <alignment horizontal="center" vertical="center" wrapText="1" readingOrder="1"/>
    </xf>
    <xf numFmtId="164" fontId="48" fillId="0" borderId="0" xfId="0" applyNumberFormat="1" applyFont="1" applyAlignment="1">
      <alignment horizontal="center" vertical="center" wrapText="1" readingOrder="1"/>
    </xf>
    <xf numFmtId="166" fontId="16" fillId="0" borderId="6" xfId="0" applyNumberFormat="1" applyFont="1" applyBorder="1"/>
    <xf numFmtId="166" fontId="36" fillId="12" borderId="17" xfId="0" applyNumberFormat="1" applyFont="1" applyFill="1" applyBorder="1"/>
    <xf numFmtId="166" fontId="36" fillId="12" borderId="0" xfId="0" applyNumberFormat="1" applyFont="1" applyFill="1"/>
    <xf numFmtId="166" fontId="36" fillId="11" borderId="17" xfId="0" applyNumberFormat="1" applyFont="1" applyFill="1" applyBorder="1"/>
    <xf numFmtId="0" fontId="0" fillId="3" borderId="0" xfId="0" applyFill="1"/>
    <xf numFmtId="2" fontId="16" fillId="0" borderId="6" xfId="0" applyNumberFormat="1" applyFont="1" applyBorder="1"/>
    <xf numFmtId="2" fontId="16" fillId="0" borderId="0" xfId="0" applyNumberFormat="1" applyFont="1"/>
    <xf numFmtId="2" fontId="16" fillId="0" borderId="7" xfId="0" applyNumberFormat="1" applyFont="1" applyBorder="1"/>
    <xf numFmtId="0" fontId="16" fillId="3" borderId="0" xfId="0" applyFont="1" applyFill="1"/>
    <xf numFmtId="167" fontId="8" fillId="7" borderId="0" xfId="1" applyNumberFormat="1" applyFont="1" applyFill="1" applyBorder="1" applyAlignment="1">
      <alignment horizontal="right" vertical="center"/>
    </xf>
    <xf numFmtId="49" fontId="7" fillId="16" borderId="2" xfId="2" applyNumberFormat="1" applyFont="1" applyFill="1" applyBorder="1" applyAlignment="1">
      <alignment horizontal="center" vertical="center" wrapText="1"/>
    </xf>
    <xf numFmtId="166" fontId="31" fillId="16" borderId="0" xfId="0" applyNumberFormat="1" applyFont="1" applyFill="1" applyAlignment="1">
      <alignment horizontal="center" vertical="center"/>
    </xf>
    <xf numFmtId="166" fontId="0" fillId="16" borderId="0" xfId="0" applyNumberForma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166" fontId="32" fillId="16" borderId="0" xfId="0" applyNumberFormat="1" applyFont="1" applyFill="1" applyAlignment="1">
      <alignment horizontal="center" vertical="center"/>
    </xf>
    <xf numFmtId="49" fontId="7" fillId="17" borderId="2" xfId="2" applyNumberFormat="1" applyFont="1" applyFill="1" applyBorder="1" applyAlignment="1">
      <alignment horizontal="center" vertical="center" wrapText="1"/>
    </xf>
    <xf numFmtId="166" fontId="32" fillId="17" borderId="0" xfId="0" applyNumberFormat="1" applyFont="1" applyFill="1" applyAlignment="1">
      <alignment horizontal="center" vertical="center"/>
    </xf>
    <xf numFmtId="166" fontId="0" fillId="17" borderId="0" xfId="0" applyNumberFormat="1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32" fillId="17" borderId="0" xfId="0" applyFont="1" applyFill="1" applyAlignment="1">
      <alignment horizontal="center" vertical="center"/>
    </xf>
    <xf numFmtId="166" fontId="31" fillId="17" borderId="0" xfId="0" applyNumberFormat="1" applyFont="1" applyFill="1" applyAlignment="1">
      <alignment horizontal="center" vertical="center"/>
    </xf>
    <xf numFmtId="0" fontId="32" fillId="16" borderId="0" xfId="0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5" applyAlignment="1">
      <alignment vertical="center" wrapText="1"/>
    </xf>
    <xf numFmtId="0" fontId="8" fillId="0" borderId="0" xfId="0" applyFont="1"/>
    <xf numFmtId="0" fontId="0" fillId="0" borderId="22" xfId="0" applyBorder="1"/>
    <xf numFmtId="0" fontId="8" fillId="0" borderId="0" xfId="3" applyFont="1" applyFill="1" applyBorder="1" applyAlignment="1">
      <alignment horizontal="left" vertical="top"/>
    </xf>
    <xf numFmtId="167" fontId="0" fillId="0" borderId="0" xfId="0" applyNumberFormat="1"/>
    <xf numFmtId="166" fontId="8" fillId="15" borderId="0" xfId="1" applyNumberFormat="1" applyFont="1" applyFill="1" applyBorder="1" applyAlignment="1">
      <alignment horizontal="right" vertical="center"/>
    </xf>
    <xf numFmtId="49" fontId="40" fillId="0" borderId="0" xfId="2" applyNumberFormat="1" applyFont="1" applyBorder="1">
      <alignment horizontal="right" wrapText="1"/>
    </xf>
    <xf numFmtId="166" fontId="8" fillId="1" borderId="0" xfId="0" applyNumberFormat="1" applyFont="1" applyFill="1" applyAlignment="1">
      <alignment wrapText="1"/>
    </xf>
    <xf numFmtId="166" fontId="16" fillId="1" borderId="0" xfId="0" applyNumberFormat="1" applyFont="1" applyFill="1"/>
    <xf numFmtId="166" fontId="3" fillId="0" borderId="0" xfId="1" applyNumberFormat="1" applyFont="1" applyFill="1" applyBorder="1" applyAlignment="1">
      <alignment horizontal="right" vertical="center"/>
    </xf>
    <xf numFmtId="166" fontId="8" fillId="0" borderId="0" xfId="0" applyNumberFormat="1" applyFont="1"/>
    <xf numFmtId="49" fontId="51" fillId="0" borderId="0" xfId="2" applyNumberFormat="1" applyFont="1" applyBorder="1" applyAlignment="1">
      <alignment horizontal="right" vertical="center" wrapText="1"/>
    </xf>
    <xf numFmtId="49" fontId="52" fillId="0" borderId="0" xfId="5" applyNumberFormat="1" applyFont="1" applyBorder="1" applyAlignment="1">
      <alignment horizontal="left" textRotation="90" wrapText="1"/>
    </xf>
    <xf numFmtId="166" fontId="8" fillId="0" borderId="0" xfId="1" applyNumberFormat="1" applyFont="1" applyFill="1" applyBorder="1" applyAlignment="1">
      <alignment vertical="center"/>
    </xf>
    <xf numFmtId="166" fontId="8" fillId="4" borderId="0" xfId="1" applyNumberFormat="1" applyFont="1" applyFill="1" applyBorder="1" applyAlignment="1">
      <alignment vertical="center"/>
    </xf>
    <xf numFmtId="166" fontId="8" fillId="5" borderId="0" xfId="1" applyNumberFormat="1" applyFont="1" applyFill="1" applyBorder="1" applyAlignment="1">
      <alignment vertical="center"/>
    </xf>
    <xf numFmtId="166" fontId="8" fillId="6" borderId="0" xfId="1" applyNumberFormat="1" applyFont="1" applyFill="1" applyBorder="1" applyAlignment="1">
      <alignment vertical="center"/>
    </xf>
    <xf numFmtId="0" fontId="16" fillId="15" borderId="0" xfId="0" applyFont="1" applyFill="1"/>
    <xf numFmtId="166" fontId="16" fillId="0" borderId="0" xfId="8" applyNumberFormat="1" applyFont="1" applyFill="1" applyBorder="1" applyAlignment="1">
      <alignment horizontal="right" vertical="center"/>
    </xf>
    <xf numFmtId="166" fontId="53" fillId="0" borderId="0" xfId="1" applyNumberFormat="1" applyFont="1" applyFill="1" applyBorder="1" applyAlignment="1">
      <alignment horizontal="right" vertical="center"/>
    </xf>
    <xf numFmtId="166" fontId="8" fillId="0" borderId="20" xfId="1" applyNumberFormat="1" applyFont="1" applyBorder="1" applyAlignment="1">
      <alignment horizontal="right" vertical="center"/>
    </xf>
    <xf numFmtId="0" fontId="8" fillId="0" borderId="20" xfId="0" applyFont="1" applyBorder="1"/>
    <xf numFmtId="166" fontId="8" fillId="0" borderId="20" xfId="1" applyNumberFormat="1" applyFont="1" applyFill="1" applyBorder="1" applyAlignment="1">
      <alignment horizontal="right" vertical="center"/>
    </xf>
    <xf numFmtId="0" fontId="0" fillId="0" borderId="23" xfId="0" applyBorder="1" applyAlignment="1">
      <alignment vertical="center" wrapText="1"/>
    </xf>
    <xf numFmtId="49" fontId="7" fillId="0" borderId="0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/>
    </xf>
    <xf numFmtId="0" fontId="8" fillId="0" borderId="0" xfId="3" applyFont="1" applyBorder="1" applyAlignment="1">
      <alignment horizontal="left" vertical="top"/>
    </xf>
    <xf numFmtId="166" fontId="54" fillId="0" borderId="0" xfId="0" applyNumberFormat="1" applyFont="1"/>
    <xf numFmtId="0" fontId="54" fillId="0" borderId="0" xfId="0" applyFont="1"/>
    <xf numFmtId="166" fontId="54" fillId="0" borderId="0" xfId="1" applyNumberFormat="1" applyFont="1" applyBorder="1" applyAlignment="1">
      <alignment horizontal="right" vertical="center"/>
    </xf>
    <xf numFmtId="0" fontId="55" fillId="0" borderId="0" xfId="5" applyFont="1" applyFill="1" applyAlignment="1">
      <alignment textRotation="90" wrapText="1"/>
    </xf>
    <xf numFmtId="0" fontId="5" fillId="0" borderId="0" xfId="5" applyAlignment="1">
      <alignment textRotation="90"/>
    </xf>
    <xf numFmtId="0" fontId="25" fillId="0" borderId="0" xfId="0" applyFont="1"/>
    <xf numFmtId="166" fontId="54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textRotation="90"/>
    </xf>
    <xf numFmtId="0" fontId="11" fillId="0" borderId="0" xfId="0" applyFont="1"/>
    <xf numFmtId="49" fontId="7" fillId="0" borderId="24" xfId="2" applyNumberFormat="1" applyFont="1" applyBorder="1" applyAlignment="1">
      <alignment vertical="center" wrapText="1"/>
    </xf>
    <xf numFmtId="49" fontId="7" fillId="0" borderId="25" xfId="2" applyNumberFormat="1" applyFont="1" applyBorder="1" applyAlignment="1">
      <alignment vertical="center" wrapText="1"/>
    </xf>
    <xf numFmtId="49" fontId="7" fillId="0" borderId="25" xfId="2" applyNumberFormat="1" applyFont="1" applyBorder="1" applyAlignment="1">
      <alignment horizontal="right" vertical="center" wrapText="1"/>
    </xf>
    <xf numFmtId="49" fontId="7" fillId="0" borderId="25" xfId="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5" xfId="0" applyBorder="1"/>
    <xf numFmtId="0" fontId="8" fillId="7" borderId="6" xfId="3" applyFont="1" applyFill="1" applyBorder="1" applyAlignment="1">
      <alignment horizontal="left" vertical="top"/>
    </xf>
    <xf numFmtId="0" fontId="0" fillId="7" borderId="0" xfId="0" applyFill="1"/>
    <xf numFmtId="0" fontId="10" fillId="7" borderId="0" xfId="0" applyFont="1" applyFill="1"/>
    <xf numFmtId="167" fontId="10" fillId="0" borderId="0" xfId="0" applyNumberFormat="1" applyFont="1"/>
    <xf numFmtId="49" fontId="7" fillId="0" borderId="26" xfId="2" applyNumberFormat="1" applyFont="1" applyBorder="1" applyAlignment="1"/>
    <xf numFmtId="49" fontId="7" fillId="0" borderId="27" xfId="2" applyNumberFormat="1" applyFont="1" applyBorder="1" applyAlignment="1"/>
    <xf numFmtId="0" fontId="0" fillId="0" borderId="28" xfId="0" applyBorder="1"/>
    <xf numFmtId="49" fontId="7" fillId="0" borderId="27" xfId="2" applyNumberFormat="1" applyFont="1" applyBorder="1">
      <alignment horizontal="right" wrapText="1"/>
    </xf>
    <xf numFmtId="49" fontId="7" fillId="0" borderId="27" xfId="2" applyNumberFormat="1" applyFont="1" applyBorder="1" applyAlignment="1">
      <alignment wrapText="1"/>
    </xf>
    <xf numFmtId="166" fontId="56" fillId="17" borderId="0" xfId="0" applyNumberFormat="1" applyFont="1" applyFill="1" applyAlignment="1">
      <alignment horizontal="center" vertical="center"/>
    </xf>
    <xf numFmtId="49" fontId="7" fillId="7" borderId="25" xfId="2" applyNumberFormat="1" applyFont="1" applyFill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left" wrapText="1"/>
    </xf>
    <xf numFmtId="0" fontId="46" fillId="0" borderId="0" xfId="0" applyFont="1" applyAlignment="1">
      <alignment horizontal="center" vertical="center" wrapText="1" readingOrder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45" fillId="0" borderId="0" xfId="0" applyFont="1" applyAlignment="1">
      <alignment horizontal="left" vertical="center" wrapText="1" readingOrder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left" vertical="center" wrapText="1"/>
    </xf>
    <xf numFmtId="0" fontId="18" fillId="10" borderId="12" xfId="0" applyFont="1" applyFill="1" applyBorder="1" applyAlignment="1">
      <alignment horizontal="left" vertical="center" wrapText="1"/>
    </xf>
    <xf numFmtId="0" fontId="26" fillId="0" borderId="0" xfId="0" applyFont="1" applyFill="1"/>
    <xf numFmtId="0" fontId="15" fillId="0" borderId="6" xfId="0" applyFont="1" applyBorder="1"/>
    <xf numFmtId="166" fontId="0" fillId="19" borderId="0" xfId="0" applyNumberFormat="1" applyFill="1"/>
    <xf numFmtId="0" fontId="0" fillId="0" borderId="0" xfId="0" applyFill="1"/>
    <xf numFmtId="0" fontId="39" fillId="0" borderId="0" xfId="10" applyFill="1"/>
    <xf numFmtId="0" fontId="57" fillId="0" borderId="0" xfId="0" applyFont="1"/>
    <xf numFmtId="0" fontId="57" fillId="0" borderId="0" xfId="0" applyFont="1" applyFill="1"/>
  </cellXfs>
  <cellStyles count="11">
    <cellStyle name="Accent4" xfId="8" builtinId="41"/>
    <cellStyle name="EYColumnHeading" xfId="2" xr:uid="{00000000-0005-0000-0000-000001000000}"/>
    <cellStyle name="EYSource" xfId="4" xr:uid="{00000000-0005-0000-0000-000002000000}"/>
    <cellStyle name="EYtext" xfId="3" xr:uid="{00000000-0005-0000-0000-000003000000}"/>
    <cellStyle name="Good" xfId="10" builtinId="26"/>
    <cellStyle name="Hyperlink" xfId="5" builtinId="8"/>
    <cellStyle name="Normal" xfId="0" builtinId="0"/>
    <cellStyle name="Normal 2" xfId="6" xr:uid="{00000000-0005-0000-0000-000006000000}"/>
    <cellStyle name="Normal 3" xfId="7" xr:uid="{00000000-0005-0000-0000-000007000000}"/>
    <cellStyle name="Percent" xfId="1" builtinId="5"/>
    <cellStyle name="SAPBEXstdData" xfId="9" xr:uid="{4FDDC802-696B-44DF-93F1-2A088A138DF1}"/>
  </cellStyles>
  <dxfs count="0"/>
  <tableStyles count="0" defaultTableStyle="TableStyleMedium2" defaultPivotStyle="PivotStyleLight16"/>
  <colors>
    <mruColors>
      <color rgb="FF66FF66"/>
      <color rgb="FFD5E820"/>
      <color rgb="FF00FFFF"/>
      <color rgb="FFFF6699"/>
      <color rgb="FFFF00FF"/>
      <color rgb="FFE7E6E6"/>
      <color rgb="FF0033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lv-LV" sz="14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Nominālā IKP pieaugums/Nominal GDP growth </a:t>
            </a:r>
            <a:endParaRPr lang="lv-LV" sz="1400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997102651263963E-2"/>
          <c:y val="4.4854487417122946E-2"/>
          <c:w val="0.92815498230262061"/>
          <c:h val="0.89203498022748906"/>
        </c:manualLayout>
      </c:layout>
      <c:lineChart>
        <c:grouping val="standard"/>
        <c:varyColors val="0"/>
        <c:ser>
          <c:idx val="0"/>
          <c:order val="0"/>
          <c:tx>
            <c:strRef>
              <c:f>'CSP rev._FM_p. CSB rev._MoF_f.'!$A$3</c:f>
              <c:strCache>
                <c:ptCount val="1"/>
                <c:pt idx="0">
                  <c:v>Nominālā IKP pieaugums % Nominal GDP growth % (CSB rev., sept. 2023)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rev._MoF_f.'!$B$3:$V$3</c:f>
              <c:numCache>
                <c:formatCode>0.0</c:formatCode>
                <c:ptCount val="21"/>
                <c:pt idx="0">
                  <c:v>15.931497891774299</c:v>
                </c:pt>
                <c:pt idx="1">
                  <c:v>23.119951719079594</c:v>
                </c:pt>
                <c:pt idx="2">
                  <c:v>25.893913753780467</c:v>
                </c:pt>
                <c:pt idx="3">
                  <c:v>31.999207673451224</c:v>
                </c:pt>
                <c:pt idx="4">
                  <c:v>8.0342062019827836</c:v>
                </c:pt>
                <c:pt idx="5">
                  <c:v>-22.53718814759138</c:v>
                </c:pt>
                <c:pt idx="6">
                  <c:v>-4.8001453473072218</c:v>
                </c:pt>
                <c:pt idx="7">
                  <c:v>9.2650478383987718</c:v>
                </c:pt>
                <c:pt idx="8">
                  <c:v>10.932161968524341</c:v>
                </c:pt>
                <c:pt idx="9">
                  <c:v>3.7608916618451929</c:v>
                </c:pt>
                <c:pt idx="10">
                  <c:v>3.8541984903958593</c:v>
                </c:pt>
                <c:pt idx="11">
                  <c:v>4.0054682588129538</c:v>
                </c:pt>
                <c:pt idx="12">
                  <c:v>3.2524576831487906</c:v>
                </c:pt>
                <c:pt idx="13">
                  <c:v>6.3580008674360045</c:v>
                </c:pt>
                <c:pt idx="14">
                  <c:v>8.0384234866079964</c:v>
                </c:pt>
                <c:pt idx="15">
                  <c:v>4.8684043895022739</c:v>
                </c:pt>
                <c:pt idx="16">
                  <c:v>-1.5157458725905002</c:v>
                </c:pt>
                <c:pt idx="17">
                  <c:v>10.758976696428519</c:v>
                </c:pt>
                <c:pt idx="18">
                  <c:v>16.555540669188446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F-4382-A55F-AA3C0D579CD6}"/>
            </c:ext>
          </c:extLst>
        </c:ser>
        <c:ser>
          <c:idx val="8"/>
          <c:order val="8"/>
          <c:tx>
            <c:strRef>
              <c:f>'CSP rev._FM_p. CSB rev._MoF_f.'!$A$12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rev._MoF_f.'!$B$12:$V$12</c:f>
              <c:numCache>
                <c:formatCode>0.0</c:formatCode>
                <c:ptCount val="21"/>
                <c:pt idx="0">
                  <c:v>13.9</c:v>
                </c:pt>
                <c:pt idx="1">
                  <c:v>11.1</c:v>
                </c:pt>
                <c:pt idx="2">
                  <c:v>9.6</c:v>
                </c:pt>
                <c:pt idx="3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C6F-4382-A55F-AA3C0D579CD6}"/>
            </c:ext>
          </c:extLst>
        </c:ser>
        <c:ser>
          <c:idx val="9"/>
          <c:order val="9"/>
          <c:tx>
            <c:strRef>
              <c:f>'CSP rev._FM_p. CSB rev._MoF_f.'!$A$13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rev._MoF_f.'!$B$13:$V$13</c:f>
              <c:numCache>
                <c:formatCode>0.0</c:formatCode>
                <c:ptCount val="21"/>
                <c:pt idx="1">
                  <c:v>14.6</c:v>
                </c:pt>
                <c:pt idx="2">
                  <c:v>12.3</c:v>
                </c:pt>
                <c:pt idx="3">
                  <c:v>10.5</c:v>
                </c:pt>
                <c:pt idx="4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C6F-4382-A55F-AA3C0D579CD6}"/>
            </c:ext>
          </c:extLst>
        </c:ser>
        <c:ser>
          <c:idx val="10"/>
          <c:order val="10"/>
          <c:tx>
            <c:strRef>
              <c:f>'CSP rev._FM_p. CSB rev._MoF_f.'!$A$14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rev._MoF_f.'!$B$14:$V$14</c:f>
              <c:numCache>
                <c:formatCode>0.0</c:formatCode>
                <c:ptCount val="21"/>
                <c:pt idx="2">
                  <c:v>21.4</c:v>
                </c:pt>
                <c:pt idx="3">
                  <c:v>17.100000000000001</c:v>
                </c:pt>
                <c:pt idx="4">
                  <c:v>14</c:v>
                </c:pt>
                <c:pt idx="5">
                  <c:v>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6F-4382-A55F-AA3C0D579CD6}"/>
            </c:ext>
          </c:extLst>
        </c:ser>
        <c:ser>
          <c:idx val="11"/>
          <c:order val="11"/>
          <c:tx>
            <c:strRef>
              <c:f>'CSP rev._FM_p. CSB rev._MoF_f.'!$A$15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rev._MoF_f.'!$B$15:$V$15</c:f>
              <c:numCache>
                <c:formatCode>0.0</c:formatCode>
                <c:ptCount val="21"/>
                <c:pt idx="3">
                  <c:v>20.9</c:v>
                </c:pt>
                <c:pt idx="4">
                  <c:v>15.9</c:v>
                </c:pt>
                <c:pt idx="5">
                  <c:v>13.9</c:v>
                </c:pt>
                <c:pt idx="6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C6F-4382-A55F-AA3C0D579CD6}"/>
            </c:ext>
          </c:extLst>
        </c:ser>
        <c:ser>
          <c:idx val="12"/>
          <c:order val="12"/>
          <c:tx>
            <c:strRef>
              <c:f>'CSP rev._FM_p. CSB rev._MoF_f.'!$A$16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rev._MoF_f.'!$B$16:$V$16</c:f>
              <c:numCache>
                <c:formatCode>0.0</c:formatCode>
                <c:ptCount val="21"/>
                <c:pt idx="4">
                  <c:v>15.3</c:v>
                </c:pt>
                <c:pt idx="5">
                  <c:v>10.7</c:v>
                </c:pt>
                <c:pt idx="6">
                  <c:v>10.7</c:v>
                </c:pt>
                <c:pt idx="7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C6F-4382-A55F-AA3C0D579CD6}"/>
            </c:ext>
          </c:extLst>
        </c:ser>
        <c:ser>
          <c:idx val="13"/>
          <c:order val="13"/>
          <c:tx>
            <c:strRef>
              <c:f>'CSP rev._FM_p. CSB rev._MoF_f.'!$A$17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rev._MoF_f.'!$B$17:$V$17</c:f>
              <c:numCache>
                <c:formatCode>0.0</c:formatCode>
                <c:ptCount val="21"/>
                <c:pt idx="5">
                  <c:v>-19.7</c:v>
                </c:pt>
                <c:pt idx="6">
                  <c:v>-8.8000000000000007</c:v>
                </c:pt>
                <c:pt idx="7">
                  <c:v>-0.3</c:v>
                </c:pt>
                <c:pt idx="8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C6F-4382-A55F-AA3C0D579CD6}"/>
            </c:ext>
          </c:extLst>
        </c:ser>
        <c:ser>
          <c:idx val="14"/>
          <c:order val="14"/>
          <c:tx>
            <c:strRef>
              <c:f>'CSP rev._FM_p. CSB rev._MoF_f.'!$A$18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rev._MoF_f.'!$B$18:$V$18</c:f>
              <c:numCache>
                <c:formatCode>0.0</c:formatCode>
                <c:ptCount val="21"/>
                <c:pt idx="6">
                  <c:v>-3.4</c:v>
                </c:pt>
                <c:pt idx="7">
                  <c:v>3.9</c:v>
                </c:pt>
                <c:pt idx="8">
                  <c:v>5.0999999999999996</c:v>
                </c:pt>
                <c:pt idx="9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C6F-4382-A55F-AA3C0D579CD6}"/>
            </c:ext>
          </c:extLst>
        </c:ser>
        <c:ser>
          <c:idx val="15"/>
          <c:order val="15"/>
          <c:tx>
            <c:strRef>
              <c:f>'CSP rev._FM_p. CSB rev._MoF_f.'!$A$19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rev._MoF_f.'!$B$19:$V$19</c:f>
              <c:numCache>
                <c:formatCode>0.0</c:formatCode>
                <c:ptCount val="21"/>
                <c:pt idx="7">
                  <c:v>8.6999999999999993</c:v>
                </c:pt>
                <c:pt idx="8">
                  <c:v>4.3</c:v>
                </c:pt>
                <c:pt idx="9">
                  <c:v>6.1</c:v>
                </c:pt>
                <c:pt idx="10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C6F-4382-A55F-AA3C0D579CD6}"/>
            </c:ext>
          </c:extLst>
        </c:ser>
        <c:ser>
          <c:idx val="16"/>
          <c:order val="16"/>
          <c:tx>
            <c:strRef>
              <c:f>'CSP rev._FM_p. CSB rev._MoF_f.'!$A$20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rev._MoF_f.'!$B$20:$V$20</c:f>
              <c:numCache>
                <c:formatCode>0.0</c:formatCode>
                <c:ptCount val="21"/>
                <c:pt idx="8">
                  <c:v>6.7</c:v>
                </c:pt>
                <c:pt idx="9">
                  <c:v>5.8</c:v>
                </c:pt>
                <c:pt idx="10">
                  <c:v>6.1</c:v>
                </c:pt>
                <c:pt idx="11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C6F-4382-A55F-AA3C0D579CD6}"/>
            </c:ext>
          </c:extLst>
        </c:ser>
        <c:ser>
          <c:idx val="17"/>
          <c:order val="17"/>
          <c:tx>
            <c:strRef>
              <c:f>'CSP rev._FM_p. CSB rev._MoF_f.'!$A$21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rev._MoF_f.'!$B$21:$V$21</c:f>
              <c:numCache>
                <c:formatCode>0.0</c:formatCode>
                <c:ptCount val="21"/>
                <c:pt idx="9">
                  <c:v>5.2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C6F-4382-A55F-AA3C0D579CD6}"/>
            </c:ext>
          </c:extLst>
        </c:ser>
        <c:ser>
          <c:idx val="18"/>
          <c:order val="18"/>
          <c:tx>
            <c:strRef>
              <c:f>'CSP rev._FM_p. CSB rev._MoF_f.'!$A$22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rev._MoF_f.'!$B$22:$V$22</c:f>
              <c:numCache>
                <c:formatCode>0.0</c:formatCode>
                <c:ptCount val="21"/>
                <c:pt idx="10">
                  <c:v>3.8</c:v>
                </c:pt>
                <c:pt idx="11">
                  <c:v>5.2</c:v>
                </c:pt>
                <c:pt idx="12">
                  <c:v>5.9</c:v>
                </c:pt>
                <c:pt idx="13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C6F-4382-A55F-AA3C0D579CD6}"/>
            </c:ext>
          </c:extLst>
        </c:ser>
        <c:ser>
          <c:idx val="19"/>
          <c:order val="19"/>
          <c:tx>
            <c:strRef>
              <c:f>'CSP rev._FM_p. CSB rev._MoF_f.'!$A$23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rev._MoF_f.'!$B$23:$V$23</c:f>
              <c:numCache>
                <c:formatCode>0.0</c:formatCode>
                <c:ptCount val="21"/>
                <c:pt idx="11">
                  <c:v>3.2</c:v>
                </c:pt>
                <c:pt idx="12">
                  <c:v>5.2</c:v>
                </c:pt>
                <c:pt idx="13">
                  <c:v>6.2</c:v>
                </c:pt>
                <c:pt idx="14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C6F-4382-A55F-AA3C0D579CD6}"/>
            </c:ext>
          </c:extLst>
        </c:ser>
        <c:ser>
          <c:idx val="20"/>
          <c:order val="20"/>
          <c:tx>
            <c:strRef>
              <c:f>'CSP rev._FM_p. CSB rev._MoF_f.'!$A$24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rev._MoF_f.'!$B$24:$V$24</c:f>
              <c:numCache>
                <c:formatCode>0.0</c:formatCode>
                <c:ptCount val="21"/>
                <c:pt idx="12">
                  <c:v>2.8</c:v>
                </c:pt>
                <c:pt idx="13">
                  <c:v>5.3</c:v>
                </c:pt>
                <c:pt idx="14">
                  <c:v>5.7</c:v>
                </c:pt>
                <c:pt idx="15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C6F-4382-A55F-AA3C0D579CD6}"/>
            </c:ext>
          </c:extLst>
        </c:ser>
        <c:ser>
          <c:idx val="21"/>
          <c:order val="21"/>
          <c:tx>
            <c:strRef>
              <c:f>'CSP rev._FM_p. CSB rev._MoF_f.'!$A$25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rev._MoF_f.'!$B$25:$V$25</c:f>
              <c:numCache>
                <c:formatCode>0.0</c:formatCode>
                <c:ptCount val="21"/>
                <c:pt idx="13">
                  <c:v>6.6</c:v>
                </c:pt>
                <c:pt idx="14">
                  <c:v>6.3</c:v>
                </c:pt>
                <c:pt idx="15">
                  <c:v>5.7</c:v>
                </c:pt>
                <c:pt idx="16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C6F-4382-A55F-AA3C0D579CD6}"/>
            </c:ext>
          </c:extLst>
        </c:ser>
        <c:ser>
          <c:idx val="22"/>
          <c:order val="22"/>
          <c:tx>
            <c:strRef>
              <c:f>'CSP rev._FM_p. CSB rev._MoF_f.'!$A$26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8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rev._MoF_f.'!$B$26:$V$26</c:f>
              <c:numCache>
                <c:formatCode>0.0</c:formatCode>
                <c:ptCount val="21"/>
                <c:pt idx="14">
                  <c:v>7.4</c:v>
                </c:pt>
                <c:pt idx="15">
                  <c:v>6.203196889445195</c:v>
                </c:pt>
                <c:pt idx="16">
                  <c:v>5.831846686060449</c:v>
                </c:pt>
                <c:pt idx="17">
                  <c:v>5.5212703309292399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C6F-4382-A55F-AA3C0D579CD6}"/>
            </c:ext>
          </c:extLst>
        </c:ser>
        <c:ser>
          <c:idx val="23"/>
          <c:order val="23"/>
          <c:tx>
            <c:strRef>
              <c:f>'CSP rev._FM_p. CSB rev._MoF_f.'!$A$27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rev._MoF_f.'!$B$27:$V$27</c:f>
              <c:numCache>
                <c:formatCode>0.0</c:formatCode>
                <c:ptCount val="21"/>
                <c:pt idx="15">
                  <c:v>6.3619473041338859</c:v>
                </c:pt>
                <c:pt idx="16">
                  <c:v>5.5808427249407044</c:v>
                </c:pt>
                <c:pt idx="17">
                  <c:v>5.2631286310288239</c:v>
                </c:pt>
                <c:pt idx="18">
                  <c:v>5.2616150193949052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C6F-4382-A55F-AA3C0D579CD6}"/>
            </c:ext>
          </c:extLst>
        </c:ser>
        <c:ser>
          <c:idx val="24"/>
          <c:order val="24"/>
          <c:tx>
            <c:strRef>
              <c:f>'CSP rev._FM_p. CSB rev._MoF_f.'!$A$28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rev._MoF_f.'!$B$28:$V$28</c:f>
              <c:numCache>
                <c:formatCode>0.0</c:formatCode>
                <c:ptCount val="21"/>
                <c:pt idx="16">
                  <c:v>-7.5</c:v>
                </c:pt>
                <c:pt idx="17">
                  <c:v>6.5</c:v>
                </c:pt>
                <c:pt idx="18">
                  <c:v>5.3</c:v>
                </c:pt>
                <c:pt idx="19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C6F-4382-A55F-AA3C0D579CD6}"/>
            </c:ext>
          </c:extLst>
        </c:ser>
        <c:ser>
          <c:idx val="25"/>
          <c:order val="25"/>
          <c:tx>
            <c:strRef>
              <c:f>'CSP rev._FM_p. CSB rev._MoF_f.'!$A$29</c:f>
              <c:strCache>
                <c:ptCount val="1"/>
                <c:pt idx="0">
                  <c:v>Nominālā IKP pieaugums % Nominal GDP growth %</c:v>
                </c:pt>
              </c:strCache>
            </c:strRef>
          </c:tx>
          <c:spPr>
            <a:ln w="127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rev._MoF_f.'!$B$2:$V$2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rev._MoF_f.'!$B$29:$V$29</c:f>
              <c:numCache>
                <c:formatCode>0.0</c:formatCode>
                <c:ptCount val="21"/>
                <c:pt idx="17">
                  <c:v>6.9</c:v>
                </c:pt>
                <c:pt idx="18">
                  <c:v>8.5</c:v>
                </c:pt>
                <c:pt idx="19">
                  <c:v>6.2</c:v>
                </c:pt>
                <c:pt idx="20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6F-4382-A55F-AA3C0D579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6296720"/>
        <c:axId val="9831077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'CSP rev._FM_p. CSB rev._MoF_f.'!$A$5</c15:sqref>
                        </c15:formulaRef>
                      </c:ext>
                    </c:extLst>
                    <c:strCache>
                      <c:ptCount val="1"/>
                      <c:pt idx="0">
                        <c:v>Nominālā IKP pieaugums % Nominal GDP growth %(Actual, CSB, rev. 2022)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'CSP rev._FM_p. CSB rev._MoF_f.'!$B$2:$V$2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'CSP rev._FM_p. CSB rev._MoF_f.'!$B$5:$V$5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15.931172820159233</c:v>
                      </c:pt>
                      <c:pt idx="1">
                        <c:v>23.12038714212332</c:v>
                      </c:pt>
                      <c:pt idx="2">
                        <c:v>25.893883167548665</c:v>
                      </c:pt>
                      <c:pt idx="3">
                        <c:v>31.998837209302309</c:v>
                      </c:pt>
                      <c:pt idx="4">
                        <c:v>-0.77476017230594607</c:v>
                      </c:pt>
                      <c:pt idx="5">
                        <c:v>-15.660136985693299</c:v>
                      </c:pt>
                      <c:pt idx="6">
                        <c:v>-4.8000000000000114</c:v>
                      </c:pt>
                      <c:pt idx="7">
                        <c:v>9.2647058823529278</c:v>
                      </c:pt>
                      <c:pt idx="8">
                        <c:v>10.932614173387705</c:v>
                      </c:pt>
                      <c:pt idx="9">
                        <c:v>3.7606330817122426</c:v>
                      </c:pt>
                      <c:pt idx="10">
                        <c:v>3.8542353510044478</c:v>
                      </c:pt>
                      <c:pt idx="11">
                        <c:v>4.0053670140270299</c:v>
                      </c:pt>
                      <c:pt idx="12">
                        <c:v>3.2524692639212844</c:v>
                      </c:pt>
                      <c:pt idx="13">
                        <c:v>6.357971408638889</c:v>
                      </c:pt>
                      <c:pt idx="14">
                        <c:v>8.0387186670816959</c:v>
                      </c:pt>
                      <c:pt idx="15">
                        <c:v>5.2309148784369626</c:v>
                      </c:pt>
                      <c:pt idx="16">
                        <c:v>-1.2536426042909454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C6F-4382-A55F-AA3C0D579CD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rev._MoF_f.'!$A$6</c15:sqref>
                        </c15:formulaRef>
                      </c:ext>
                    </c:extLst>
                    <c:strCache>
                      <c:ptCount val="1"/>
                      <c:pt idx="0">
                        <c:v>Nominālā IKP pieaugums % Nominal GDP growth % (Actual, CSB rev. 2021)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rev._MoF_f.'!$B$2:$V$2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rev._MoF_f.'!$B$6:$V$6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15.931172820159233</c:v>
                      </c:pt>
                      <c:pt idx="1">
                        <c:v>23.12038714212332</c:v>
                      </c:pt>
                      <c:pt idx="2">
                        <c:v>25.893883167548665</c:v>
                      </c:pt>
                      <c:pt idx="3">
                        <c:v>31.998837209302309</c:v>
                      </c:pt>
                      <c:pt idx="4">
                        <c:v>8.0343378641460959</c:v>
                      </c:pt>
                      <c:pt idx="5">
                        <c:v>-22.537192340151421</c:v>
                      </c:pt>
                      <c:pt idx="6">
                        <c:v>-4.8000000000000114</c:v>
                      </c:pt>
                      <c:pt idx="7">
                        <c:v>9.2647058823529278</c:v>
                      </c:pt>
                      <c:pt idx="8">
                        <c:v>10.932614173387705</c:v>
                      </c:pt>
                      <c:pt idx="9">
                        <c:v>3.7606330817122426</c:v>
                      </c:pt>
                      <c:pt idx="10">
                        <c:v>3.8542353510044478</c:v>
                      </c:pt>
                      <c:pt idx="11">
                        <c:v>4.0053670140270299</c:v>
                      </c:pt>
                      <c:pt idx="12">
                        <c:v>3.2524692639212844</c:v>
                      </c:pt>
                      <c:pt idx="13">
                        <c:v>6.357971408638889</c:v>
                      </c:pt>
                      <c:pt idx="14">
                        <c:v>8.0387186670816959</c:v>
                      </c:pt>
                      <c:pt idx="15">
                        <c:v>5.1232094835629312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C6F-4382-A55F-AA3C0D579CD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rev._MoF_f.'!$A$7</c15:sqref>
                        </c15:formulaRef>
                      </c:ext>
                    </c:extLst>
                    <c:strCache>
                      <c:ptCount val="1"/>
                      <c:pt idx="0">
                        <c:v>Nominālā IKP pieaugums % Nominal GDP growth % (Actual, CSB rev. 2020)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rev._MoF_f.'!$B$2:$V$2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rev._MoF_f.'!$B$7:$V$7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15.881090699743552</c:v>
                      </c:pt>
                      <c:pt idx="1">
                        <c:v>23.088874235594844</c:v>
                      </c:pt>
                      <c:pt idx="2">
                        <c:v>25.913640766724399</c:v>
                      </c:pt>
                      <c:pt idx="3">
                        <c:v>32.111551462874445</c:v>
                      </c:pt>
                      <c:pt idx="4">
                        <c:v>7.910374674095749</c:v>
                      </c:pt>
                      <c:pt idx="5">
                        <c:v>-22.599833202511761</c:v>
                      </c:pt>
                      <c:pt idx="6">
                        <c:v>-4.8064988089390255</c:v>
                      </c:pt>
                      <c:pt idx="7">
                        <c:v>13.254395845239614</c:v>
                      </c:pt>
                      <c:pt idx="8">
                        <c:v>8.0028415354089617</c:v>
                      </c:pt>
                      <c:pt idx="9">
                        <c:v>3.9859378543887374</c:v>
                      </c:pt>
                      <c:pt idx="10">
                        <c:v>3.0108577585642848</c:v>
                      </c:pt>
                      <c:pt idx="11">
                        <c:v>4.0103498363252186</c:v>
                      </c:pt>
                      <c:pt idx="12">
                        <c:v>3.2547667227178039</c:v>
                      </c:pt>
                      <c:pt idx="13">
                        <c:v>6.3169599728709898</c:v>
                      </c:pt>
                      <c:pt idx="14">
                        <c:v>8.0861054138556341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C6F-4382-A55F-AA3C0D579CD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rev._MoF_f.'!$A$8</c15:sqref>
                        </c15:formulaRef>
                      </c:ext>
                    </c:extLst>
                    <c:strCache>
                      <c:ptCount val="1"/>
                      <c:pt idx="0">
                        <c:v>Nominālā IKP pieaugums % Nominal GDP growth % (Actual, CSB rev. 2019)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rev._MoF_f.'!$B$2:$V$2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rev._MoF_f.'!$B$8:$V$8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15.681937309990573</c:v>
                      </c:pt>
                      <c:pt idx="1">
                        <c:v>23.124813093004931</c:v>
                      </c:pt>
                      <c:pt idx="2">
                        <c:v>25.812007330698393</c:v>
                      </c:pt>
                      <c:pt idx="3">
                        <c:v>32.151026401539752</c:v>
                      </c:pt>
                      <c:pt idx="4">
                        <c:v>7.9864538834414134</c:v>
                      </c:pt>
                      <c:pt idx="5">
                        <c:v>-22.582562639380811</c:v>
                      </c:pt>
                      <c:pt idx="6">
                        <c:v>-4.8599674872517369</c:v>
                      </c:pt>
                      <c:pt idx="7">
                        <c:v>13.091706508006311</c:v>
                      </c:pt>
                      <c:pt idx="8">
                        <c:v>7.9033234412602837</c:v>
                      </c:pt>
                      <c:pt idx="9">
                        <c:v>4.0036122817579809</c:v>
                      </c:pt>
                      <c:pt idx="10">
                        <c:v>3.7328421698899348</c:v>
                      </c:pt>
                      <c:pt idx="11">
                        <c:v>3.2628454988965956</c:v>
                      </c:pt>
                      <c:pt idx="12">
                        <c:v>2.6471792352411398</c:v>
                      </c:pt>
                      <c:pt idx="13">
                        <c:v>6.8808181042253409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6F-4382-A55F-AA3C0D579CD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rev._MoF_f.'!$A$9</c15:sqref>
                        </c15:formulaRef>
                      </c:ext>
                    </c:extLst>
                    <c:strCache>
                      <c:ptCount val="1"/>
                      <c:pt idx="0">
                        <c:v>Nominālā IKP pieaugums % Nominal GDP growth % (Actual, FM budget)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rev._MoF_f.'!$B$2:$V$2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rev._MoF_f.'!$B$9:$V$9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15.661422153913088</c:v>
                      </c:pt>
                      <c:pt idx="1">
                        <c:v>23.065995265339044</c:v>
                      </c:pt>
                      <c:pt idx="2">
                        <c:v>25.774532640172648</c:v>
                      </c:pt>
                      <c:pt idx="3">
                        <c:v>32.102704648121502</c:v>
                      </c:pt>
                      <c:pt idx="4">
                        <c:v>7.7869153232642319</c:v>
                      </c:pt>
                      <c:pt idx="5">
                        <c:v>-22.687317501555871</c:v>
                      </c:pt>
                      <c:pt idx="6">
                        <c:v>-4.720508909923316</c:v>
                      </c:pt>
                      <c:pt idx="7">
                        <c:v>13.183719237310187</c:v>
                      </c:pt>
                      <c:pt idx="8">
                        <c:v>7.7962348177060825</c:v>
                      </c:pt>
                      <c:pt idx="9">
                        <c:v>4.1167455533459352</c:v>
                      </c:pt>
                      <c:pt idx="10">
                        <c:v>3.6494099072664987</c:v>
                      </c:pt>
                      <c:pt idx="11">
                        <c:v>2.9729660612061171</c:v>
                      </c:pt>
                      <c:pt idx="12">
                        <c:v>2.9496235329759646</c:v>
                      </c:pt>
                      <c:pt idx="13">
                        <c:v>7.9694837565234655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6F-4382-A55F-AA3C0D579CD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rev._MoF_f.'!$A$10</c15:sqref>
                        </c15:formulaRef>
                      </c:ext>
                    </c:extLst>
                    <c:strCache>
                      <c:ptCount val="1"/>
                      <c:pt idx="0">
                        <c:v>Nominālā IKP pieaugums % Nominal GDP growth % (Actual, ESA2010)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rev._MoF_f.'!$B$2:$V$2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rev._MoF_f.'!$B$10:$V$10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15.661422153913088</c:v>
                      </c:pt>
                      <c:pt idx="1">
                        <c:v>23.065995265339044</c:v>
                      </c:pt>
                      <c:pt idx="2">
                        <c:v>25.774532640172648</c:v>
                      </c:pt>
                      <c:pt idx="3">
                        <c:v>32.102704648121502</c:v>
                      </c:pt>
                      <c:pt idx="4">
                        <c:v>7.7869200942828769</c:v>
                      </c:pt>
                      <c:pt idx="5">
                        <c:v>-22.687317501555874</c:v>
                      </c:pt>
                      <c:pt idx="6">
                        <c:v>-4.720514221558834</c:v>
                      </c:pt>
                      <c:pt idx="7">
                        <c:v>13.183719972275432</c:v>
                      </c:pt>
                      <c:pt idx="8">
                        <c:v>7.7962401271432986</c:v>
                      </c:pt>
                      <c:pt idx="9">
                        <c:v>4.1167455533459361</c:v>
                      </c:pt>
                      <c:pt idx="10">
                        <c:v>3.6494055187200467</c:v>
                      </c:pt>
                      <c:pt idx="11">
                        <c:v>2.9729704211119214</c:v>
                      </c:pt>
                      <c:pt idx="12">
                        <c:v>2.9496235329759588</c:v>
                      </c:pt>
                      <c:pt idx="13">
                        <c:v>7.9694837565234673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C6F-4382-A55F-AA3C0D579CD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rev._MoF_f.'!$A$11</c15:sqref>
                        </c15:formulaRef>
                      </c:ext>
                    </c:extLst>
                    <c:strCache>
                      <c:ptCount val="1"/>
                      <c:pt idx="0">
                        <c:v>Nominālā IKP pieaugums % Nominal GDP growth % (Actual, ESA95)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rev._MoF_f.'!$B$2:$V$2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rev._MoF_f.'!$B$11:$V$11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16.481579570718267</c:v>
                      </c:pt>
                      <c:pt idx="1">
                        <c:v>21.297314499882077</c:v>
                      </c:pt>
                      <c:pt idx="2">
                        <c:v>23.623830071667626</c:v>
                      </c:pt>
                      <c:pt idx="3">
                        <c:v>32.30186193664251</c:v>
                      </c:pt>
                      <c:pt idx="4">
                        <c:v>9.2662675314712608</c:v>
                      </c:pt>
                      <c:pt idx="5">
                        <c:v>-18.739977440844481</c:v>
                      </c:pt>
                      <c:pt idx="6">
                        <c:v>-2.1905333766436486</c:v>
                      </c:pt>
                      <c:pt idx="7">
                        <c:v>11.663663673569015</c:v>
                      </c:pt>
                      <c:pt idx="8">
                        <c:v>8.7182359321985157</c:v>
                      </c:pt>
                      <c:pt idx="9">
                        <c:v>5.5827513533242827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C6F-4382-A55F-AA3C0D579CD6}"/>
                  </c:ext>
                </c:extLst>
              </c15:ser>
            </c15:filteredLineSeries>
          </c:ext>
        </c:extLst>
      </c:lineChart>
      <c:catAx>
        <c:axId val="159629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983107712"/>
        <c:crosses val="autoZero"/>
        <c:auto val="1"/>
        <c:lblAlgn val="ctr"/>
        <c:lblOffset val="100"/>
        <c:noMultiLvlLbl val="0"/>
      </c:catAx>
      <c:valAx>
        <c:axId val="983107712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9629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Reālā IKP pieaugums % 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prognoze un izpilde /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Real GDP growth %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  <a:endParaRPr lang="ru-RU" sz="1000"/>
          </a:p>
        </c:rich>
      </c:tx>
      <c:layout>
        <c:manualLayout>
          <c:xMode val="edge"/>
          <c:yMode val="edge"/>
          <c:x val="0.29398670175808683"/>
          <c:y val="2.222276180235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114167658635488E-2"/>
          <c:y val="0.20124721603563475"/>
          <c:w val="0.88164995806106505"/>
          <c:h val="0.64786138926398129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Charts'!$A$66</c:f>
              <c:strCache>
                <c:ptCount val="1"/>
                <c:pt idx="0">
                  <c:v>(t) Prognozētais reālā IKP pieaugums % / Forecasted  Real GDP growth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'Grafiska_analize_makro Charts'!$B$1:$T$1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Charts'!$B$66:$S$66</c:f>
              <c:numCache>
                <c:formatCode>0.0</c:formatCode>
                <c:ptCount val="18"/>
                <c:pt idx="0">
                  <c:v>7.5</c:v>
                </c:pt>
                <c:pt idx="1">
                  <c:v>7.5</c:v>
                </c:pt>
                <c:pt idx="2">
                  <c:v>11</c:v>
                </c:pt>
                <c:pt idx="3">
                  <c:v>9.5</c:v>
                </c:pt>
                <c:pt idx="4">
                  <c:v>1.3</c:v>
                </c:pt>
                <c:pt idx="5">
                  <c:v>-18</c:v>
                </c:pt>
                <c:pt idx="6">
                  <c:v>-0.4</c:v>
                </c:pt>
                <c:pt idx="7">
                  <c:v>4.5</c:v>
                </c:pt>
                <c:pt idx="8">
                  <c:v>4</c:v>
                </c:pt>
                <c:pt idx="9">
                  <c:v>4.2</c:v>
                </c:pt>
                <c:pt idx="10">
                  <c:v>2.9</c:v>
                </c:pt>
                <c:pt idx="11">
                  <c:v>2.1</c:v>
                </c:pt>
                <c:pt idx="12">
                  <c:v>2.5</c:v>
                </c:pt>
                <c:pt idx="13">
                  <c:v>3.7</c:v>
                </c:pt>
                <c:pt idx="14">
                  <c:v>4.7550400611475254</c:v>
                </c:pt>
                <c:pt idx="15">
                  <c:v>3.2</c:v>
                </c:pt>
                <c:pt idx="16">
                  <c:v>0</c:v>
                </c:pt>
                <c:pt idx="17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9-403C-BB75-FE90F13E4E4B}"/>
            </c:ext>
          </c:extLst>
        </c:ser>
        <c:ser>
          <c:idx val="1"/>
          <c:order val="1"/>
          <c:tx>
            <c:strRef>
              <c:f>'Grafiska_analize_makro Charts'!$A$67</c:f>
              <c:strCache>
                <c:ptCount val="1"/>
                <c:pt idx="0">
                  <c:v>Aktuālie dati reālā IKP pieaugums % / Actual  real GDP growth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Charts'!$B$1:$T$1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Charts'!$B$67:$S$67</c:f>
              <c:numCache>
                <c:formatCode>0.0</c:formatCode>
                <c:ptCount val="18"/>
                <c:pt idx="0">
                  <c:v>8.2841459778732371</c:v>
                </c:pt>
                <c:pt idx="1">
                  <c:v>10.720365956564876</c:v>
                </c:pt>
                <c:pt idx="2">
                  <c:v>11.97183569390215</c:v>
                </c:pt>
                <c:pt idx="3">
                  <c:v>9.9419216276239979</c:v>
                </c:pt>
                <c:pt idx="4">
                  <c:v>-3.2491207230560235</c:v>
                </c:pt>
                <c:pt idx="5">
                  <c:v>-14.260140037713171</c:v>
                </c:pt>
                <c:pt idx="6">
                  <c:v>-4.4555672599809952</c:v>
                </c:pt>
                <c:pt idx="7">
                  <c:v>2.5737123633337688</c:v>
                </c:pt>
                <c:pt idx="8">
                  <c:v>7.0422471605450738</c:v>
                </c:pt>
                <c:pt idx="9">
                  <c:v>2.0079668787663678</c:v>
                </c:pt>
                <c:pt idx="10">
                  <c:v>1.9021726838050625</c:v>
                </c:pt>
                <c:pt idx="11">
                  <c:v>3.8852600542676328</c:v>
                </c:pt>
                <c:pt idx="12">
                  <c:v>2.3686147466442264</c:v>
                </c:pt>
                <c:pt idx="13">
                  <c:v>3.3124759358745877</c:v>
                </c:pt>
                <c:pt idx="14">
                  <c:v>3.9905192406926915</c:v>
                </c:pt>
                <c:pt idx="15">
                  <c:v>0.58750238349409756</c:v>
                </c:pt>
                <c:pt idx="16">
                  <c:v>-3.5138028419790572</c:v>
                </c:pt>
                <c:pt idx="17">
                  <c:v>6.7317352782466457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9-403C-BB75-FE90F13E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081720"/>
        <c:axId val="938085880"/>
      </c:lineChart>
      <c:catAx>
        <c:axId val="9380817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085880"/>
        <c:crosses val="autoZero"/>
        <c:auto val="1"/>
        <c:lblAlgn val="ctr"/>
        <c:lblOffset val="100"/>
        <c:noMultiLvlLbl val="0"/>
      </c:catAx>
      <c:valAx>
        <c:axId val="93808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08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Reālā IKP pieaugums % prognoze un izpilde /</a:t>
            </a:r>
          </a:p>
          <a:p>
            <a:pPr>
              <a:defRPr/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Real GDP growth %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  <a:endParaRPr lang="ru-RU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>
              <a:defRPr/>
            </a:pPr>
            <a:r>
              <a:rPr lang="en-GB" sz="1000" b="0" i="0" baseline="0">
                <a:effectLst/>
              </a:rPr>
              <a:t> t+1</a:t>
            </a:r>
            <a:endParaRPr lang="ru-RU" sz="1000">
              <a:effectLst/>
            </a:endParaRPr>
          </a:p>
        </c:rich>
      </c:tx>
      <c:layout>
        <c:manualLayout>
          <c:xMode val="edge"/>
          <c:yMode val="edge"/>
          <c:x val="0.2869313295319198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371746107986536E-2"/>
          <c:y val="0.15739626729484299"/>
          <c:w val="0.88529209167529399"/>
          <c:h val="0.71748787634232702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Charts'!$A$69</c:f>
              <c:strCache>
                <c:ptCount val="1"/>
                <c:pt idx="0">
                  <c:v>(t+1)  Prognozētais reālā IKP pieaugums % / Forecasted  Real GDP growth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'Grafiska_analize_makro Charts'!$C$4:$T$4</c:f>
              <c:numCache>
                <c:formatCode>@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'Grafiska_analize_makro Charts'!$B$69:$T$69</c:f>
              <c:numCache>
                <c:formatCode>0.0</c:formatCode>
                <c:ptCount val="19"/>
                <c:pt idx="1">
                  <c:v>6.7</c:v>
                </c:pt>
                <c:pt idx="2">
                  <c:v>7.5</c:v>
                </c:pt>
                <c:pt idx="3">
                  <c:v>9</c:v>
                </c:pt>
                <c:pt idx="4">
                  <c:v>7.5</c:v>
                </c:pt>
                <c:pt idx="5">
                  <c:v>2</c:v>
                </c:pt>
                <c:pt idx="6">
                  <c:v>-4</c:v>
                </c:pt>
                <c:pt idx="7">
                  <c:v>3.3</c:v>
                </c:pt>
                <c:pt idx="8">
                  <c:v>2.5</c:v>
                </c:pt>
                <c:pt idx="9">
                  <c:v>3.7</c:v>
                </c:pt>
                <c:pt idx="10">
                  <c:v>4.2</c:v>
                </c:pt>
                <c:pt idx="11">
                  <c:v>2.8</c:v>
                </c:pt>
                <c:pt idx="12">
                  <c:v>3</c:v>
                </c:pt>
                <c:pt idx="13">
                  <c:v>3.5</c:v>
                </c:pt>
                <c:pt idx="14">
                  <c:v>3.4</c:v>
                </c:pt>
                <c:pt idx="15">
                  <c:v>2.9999955901157733</c:v>
                </c:pt>
                <c:pt idx="16">
                  <c:v>2.8</c:v>
                </c:pt>
                <c:pt idx="17">
                  <c:v>5.0999999999999996</c:v>
                </c:pt>
                <c:pt idx="1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06-4225-AF19-4C5292D4BCF4}"/>
            </c:ext>
          </c:extLst>
        </c:ser>
        <c:ser>
          <c:idx val="1"/>
          <c:order val="1"/>
          <c:tx>
            <c:strRef>
              <c:f>'Grafiska_analize_makro Charts'!$A$70</c:f>
              <c:strCache>
                <c:ptCount val="1"/>
                <c:pt idx="0">
                  <c:v>(t+1) Aktuālie dati reālā IKP pieaugums % / Actual  real GDP growth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Charts'!$C$4:$T$4</c:f>
              <c:numCache>
                <c:formatCode>@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'Grafiska_analize_makro Charts'!$C$70:$T$70</c:f>
              <c:numCache>
                <c:formatCode>0.0</c:formatCode>
                <c:ptCount val="18"/>
                <c:pt idx="0">
                  <c:v>10.720365956564876</c:v>
                </c:pt>
                <c:pt idx="1">
                  <c:v>11.97183569390215</c:v>
                </c:pt>
                <c:pt idx="2">
                  <c:v>9.9419216276239979</c:v>
                </c:pt>
                <c:pt idx="3">
                  <c:v>-3.2491207230560235</c:v>
                </c:pt>
                <c:pt idx="4">
                  <c:v>-14.260140037713171</c:v>
                </c:pt>
                <c:pt idx="5">
                  <c:v>-4.4555672599809952</c:v>
                </c:pt>
                <c:pt idx="6">
                  <c:v>2.5737123633337688</c:v>
                </c:pt>
                <c:pt idx="7">
                  <c:v>7.0422471605450738</c:v>
                </c:pt>
                <c:pt idx="8">
                  <c:v>2.0079668787663678</c:v>
                </c:pt>
                <c:pt idx="9">
                  <c:v>1.9021726838050625</c:v>
                </c:pt>
                <c:pt idx="10">
                  <c:v>3.8852600542676328</c:v>
                </c:pt>
                <c:pt idx="11">
                  <c:v>2.3686147466442264</c:v>
                </c:pt>
                <c:pt idx="12">
                  <c:v>3.3124759358745877</c:v>
                </c:pt>
                <c:pt idx="13">
                  <c:v>3.9905192406926915</c:v>
                </c:pt>
                <c:pt idx="14">
                  <c:v>0.58750238349409756</c:v>
                </c:pt>
                <c:pt idx="15">
                  <c:v>-3.5138028419790572</c:v>
                </c:pt>
                <c:pt idx="16">
                  <c:v>6.7317352782466457</c:v>
                </c:pt>
                <c:pt idx="17">
                  <c:v>3.3584739544282343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06-4225-AF19-4C5292D4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189240"/>
        <c:axId val="785190520"/>
      </c:lineChart>
      <c:catAx>
        <c:axId val="7851892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190520"/>
        <c:crosses val="autoZero"/>
        <c:auto val="1"/>
        <c:lblAlgn val="ctr"/>
        <c:lblOffset val="100"/>
        <c:noMultiLvlLbl val="0"/>
      </c:catAx>
      <c:valAx>
        <c:axId val="78519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18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Reālā IKP pieaugums % prognoze un izpilde /</a:t>
            </a:r>
          </a:p>
          <a:p>
            <a:pPr>
              <a:defRPr/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Real GDP growth %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  <a:endParaRPr lang="ru-RU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>
              <a:defRPr/>
            </a:pPr>
            <a:r>
              <a:rPr lang="en-GB" sz="1000" b="0" i="0" baseline="0">
                <a:effectLst/>
              </a:rPr>
              <a:t>t+2</a:t>
            </a:r>
            <a:endParaRPr lang="ru-RU" sz="1000">
              <a:effectLst/>
            </a:endParaRPr>
          </a:p>
        </c:rich>
      </c:tx>
      <c:layout>
        <c:manualLayout>
          <c:xMode val="edge"/>
          <c:yMode val="edge"/>
          <c:x val="0.30783969311528364"/>
          <c:y val="2.314809569667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972339995962044E-2"/>
          <c:y val="0.21877716724258389"/>
          <c:w val="0.8858225317989098"/>
          <c:h val="0.61875224230064763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Charts'!$A$72</c:f>
              <c:strCache>
                <c:ptCount val="1"/>
                <c:pt idx="0">
                  <c:v>(t+2)  Prognozētais reālā IKP pieaugums % / Forecasted  Real GDP growth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'Grafiska_analize_makro Charts'!$D$7:$U$7</c:f>
              <c:numCache>
                <c:formatCode>@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'Grafiska_analize_makro Charts'!$D$72:$T$72</c:f>
              <c:numCache>
                <c:formatCode>0.0</c:formatCode>
                <c:ptCount val="17"/>
                <c:pt idx="0">
                  <c:v>6.5</c:v>
                </c:pt>
                <c:pt idx="1">
                  <c:v>7</c:v>
                </c:pt>
                <c:pt idx="2">
                  <c:v>7.5</c:v>
                </c:pt>
                <c:pt idx="3">
                  <c:v>7.5</c:v>
                </c:pt>
                <c:pt idx="4">
                  <c:v>4.5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3.3</c:v>
                </c:pt>
                <c:pt idx="11">
                  <c:v>3.6</c:v>
                </c:pt>
                <c:pt idx="12">
                  <c:v>3.4</c:v>
                </c:pt>
                <c:pt idx="13">
                  <c:v>3.2</c:v>
                </c:pt>
                <c:pt idx="14">
                  <c:v>3.0000007871886964</c:v>
                </c:pt>
                <c:pt idx="15">
                  <c:v>2.8</c:v>
                </c:pt>
                <c:pt idx="1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D9-4A3F-8BF3-A43DEDA0AD8D}"/>
            </c:ext>
          </c:extLst>
        </c:ser>
        <c:ser>
          <c:idx val="1"/>
          <c:order val="1"/>
          <c:tx>
            <c:strRef>
              <c:f>'Grafiska_analize_makro Charts'!$A$73</c:f>
              <c:strCache>
                <c:ptCount val="1"/>
                <c:pt idx="0">
                  <c:v>(t+2) Aktuālie dati reālā IKP pieaugums % / Actual  real GDP growth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Charts'!$D$7:$U$7</c:f>
              <c:numCache>
                <c:formatCode>@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'Grafiska_analize_makro Charts'!$D$73:$T$73</c:f>
              <c:numCache>
                <c:formatCode>0.0</c:formatCode>
                <c:ptCount val="17"/>
                <c:pt idx="0">
                  <c:v>11.97183569390215</c:v>
                </c:pt>
                <c:pt idx="1">
                  <c:v>9.9419216276239979</c:v>
                </c:pt>
                <c:pt idx="2">
                  <c:v>-3.2491207230560235</c:v>
                </c:pt>
                <c:pt idx="3">
                  <c:v>-14.260140037713171</c:v>
                </c:pt>
                <c:pt idx="4">
                  <c:v>-4.4555672599809952</c:v>
                </c:pt>
                <c:pt idx="5">
                  <c:v>2.5737123633337688</c:v>
                </c:pt>
                <c:pt idx="6">
                  <c:v>7.0422471605450738</c:v>
                </c:pt>
                <c:pt idx="7">
                  <c:v>2.0079668787663678</c:v>
                </c:pt>
                <c:pt idx="8">
                  <c:v>1.9021726838050625</c:v>
                </c:pt>
                <c:pt idx="9">
                  <c:v>3.8852600542676328</c:v>
                </c:pt>
                <c:pt idx="10">
                  <c:v>2.3686147466442264</c:v>
                </c:pt>
                <c:pt idx="11">
                  <c:v>3.3124759358745877</c:v>
                </c:pt>
                <c:pt idx="12">
                  <c:v>3.9905192406926915</c:v>
                </c:pt>
                <c:pt idx="13">
                  <c:v>0.58750238349409756</c:v>
                </c:pt>
                <c:pt idx="14">
                  <c:v>-3.5138028419790572</c:v>
                </c:pt>
                <c:pt idx="15">
                  <c:v>6.7317352782466457</c:v>
                </c:pt>
                <c:pt idx="16">
                  <c:v>3.3584739544282343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D9-4A3F-8BF3-A43DEDA0A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975248"/>
        <c:axId val="794979408"/>
      </c:lineChart>
      <c:catAx>
        <c:axId val="7949752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979408"/>
        <c:crosses val="autoZero"/>
        <c:auto val="1"/>
        <c:lblAlgn val="ctr"/>
        <c:lblOffset val="100"/>
        <c:noMultiLvlLbl val="0"/>
      </c:catAx>
      <c:valAx>
        <c:axId val="79497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9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Reālā IKP pieaugums % prognoze un izpilde /</a:t>
            </a:r>
          </a:p>
          <a:p>
            <a:pPr>
              <a:defRPr/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Real GDP growth %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  <a:endParaRPr lang="ru-RU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>
              <a:defRPr/>
            </a:pPr>
            <a:r>
              <a:rPr lang="en-GB" sz="1000" b="0" i="0" baseline="0">
                <a:effectLst/>
              </a:rPr>
              <a:t>t+3</a:t>
            </a:r>
          </a:p>
          <a:p>
            <a:pPr>
              <a:defRPr/>
            </a:pPr>
            <a:endParaRPr lang="en-GB" sz="1800" b="0" i="0" baseline="0">
              <a:effectLst/>
            </a:endParaRPr>
          </a:p>
        </c:rich>
      </c:tx>
      <c:layout>
        <c:manualLayout>
          <c:xMode val="edge"/>
          <c:yMode val="edge"/>
          <c:x val="0.2786858469614375"/>
          <c:y val="3.558718861209964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972339995962044E-2"/>
          <c:y val="0.13377224199288257"/>
          <c:w val="0.8858225317989098"/>
          <c:h val="0.74567573626250461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Charts'!$A$75</c:f>
              <c:strCache>
                <c:ptCount val="1"/>
                <c:pt idx="0">
                  <c:v>(t+3)  Prognozētais reālā IKP pieaugums % / Forecasted  Real GDP growth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'Grafiska_analize_makro Charts'!$E$10:$T$10</c:f>
              <c:numCache>
                <c:formatCode>@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'Grafiska_analize_makro Charts'!$E$75:$T$75</c:f>
              <c:numCache>
                <c:formatCode>0.0</c:formatCode>
                <c:ptCount val="16"/>
                <c:pt idx="0">
                  <c:v>6.5</c:v>
                </c:pt>
                <c:pt idx="1">
                  <c:v>7</c:v>
                </c:pt>
                <c:pt idx="2">
                  <c:v>7.5</c:v>
                </c:pt>
                <c:pt idx="3">
                  <c:v>7.3</c:v>
                </c:pt>
                <c:pt idx="4">
                  <c:v>5.5</c:v>
                </c:pt>
                <c:pt idx="5">
                  <c:v>3.8</c:v>
                </c:pt>
                <c:pt idx="6">
                  <c:v>3.9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3.6</c:v>
                </c:pt>
                <c:pt idx="11">
                  <c:v>3.6</c:v>
                </c:pt>
                <c:pt idx="12">
                  <c:v>3.4</c:v>
                </c:pt>
                <c:pt idx="13">
                  <c:v>3.2</c:v>
                </c:pt>
                <c:pt idx="14">
                  <c:v>2.8999979680218217</c:v>
                </c:pt>
                <c:pt idx="15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9F-4B35-99F9-1BB31A9AB556}"/>
            </c:ext>
          </c:extLst>
        </c:ser>
        <c:ser>
          <c:idx val="1"/>
          <c:order val="1"/>
          <c:tx>
            <c:strRef>
              <c:f>'Grafiska_analize_makro Charts'!$A$76</c:f>
              <c:strCache>
                <c:ptCount val="1"/>
                <c:pt idx="0">
                  <c:v>(t+3) Aktuālie dati reālā IKP pieaugums % / Actual  real GDP growth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Charts'!$E$10:$T$10</c:f>
              <c:numCache>
                <c:formatCode>@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'Grafiska_analize_makro Charts'!$E$76:$T$76</c:f>
              <c:numCache>
                <c:formatCode>0.0</c:formatCode>
                <c:ptCount val="16"/>
                <c:pt idx="0">
                  <c:v>9.9419216276239979</c:v>
                </c:pt>
                <c:pt idx="1">
                  <c:v>-3.2491207230560235</c:v>
                </c:pt>
                <c:pt idx="2">
                  <c:v>-14.260140037713171</c:v>
                </c:pt>
                <c:pt idx="3">
                  <c:v>-4.4555672599809952</c:v>
                </c:pt>
                <c:pt idx="4">
                  <c:v>2.5737123633337688</c:v>
                </c:pt>
                <c:pt idx="5">
                  <c:v>7.0422471605450738</c:v>
                </c:pt>
                <c:pt idx="6">
                  <c:v>2.0079668787663678</c:v>
                </c:pt>
                <c:pt idx="7">
                  <c:v>1.9021726838050625</c:v>
                </c:pt>
                <c:pt idx="8">
                  <c:v>3.8852600542676328</c:v>
                </c:pt>
                <c:pt idx="9">
                  <c:v>2.3686147466442264</c:v>
                </c:pt>
                <c:pt idx="10">
                  <c:v>3.3124759358745877</c:v>
                </c:pt>
                <c:pt idx="11">
                  <c:v>3.9905192406926915</c:v>
                </c:pt>
                <c:pt idx="12">
                  <c:v>0.58750238349409756</c:v>
                </c:pt>
                <c:pt idx="13">
                  <c:v>-3.5138028419790572</c:v>
                </c:pt>
                <c:pt idx="14">
                  <c:v>6.7317352782466457</c:v>
                </c:pt>
                <c:pt idx="15">
                  <c:v>3.3584739544282343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9F-4B35-99F9-1BB31A9AB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3064"/>
        <c:axId val="715043704"/>
      </c:lineChart>
      <c:catAx>
        <c:axId val="7150430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3704"/>
        <c:crosses val="autoZero"/>
        <c:auto val="1"/>
        <c:lblAlgn val="ctr"/>
        <c:lblOffset val="100"/>
        <c:noMultiLvlLbl val="0"/>
      </c:catAx>
      <c:valAx>
        <c:axId val="71504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92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lv-LV"/>
              <a:t>Reālā IKP pieaugums % prognoze un izpilde /</a:t>
            </a:r>
          </a:p>
          <a:p>
            <a:pPr>
              <a:defRPr/>
            </a:pPr>
            <a:r>
              <a:rPr lang="lv-LV"/>
              <a:t>Real GDP growth % </a:t>
            </a:r>
            <a:r>
              <a:rPr lang="en-GB"/>
              <a:t>forecasted</a:t>
            </a:r>
            <a:r>
              <a:rPr lang="lv-LV"/>
              <a:t> and </a:t>
            </a:r>
            <a:r>
              <a:rPr lang="en-GB"/>
              <a:t>actual</a:t>
            </a:r>
            <a:r>
              <a:rPr lang="lv-LV"/>
              <a:t> 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92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9022596743057169E-2"/>
          <c:y val="0.10895833333333334"/>
          <c:w val="0.95470069928949619"/>
          <c:h val="0.79064319374850867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Charts'!$A$81</c:f>
              <c:strCache>
                <c:ptCount val="1"/>
                <c:pt idx="0">
                  <c:v>Aktuālie dati_ reālā IKP pieaugums %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Charts'!$B$81:$T$81</c:f>
              <c:numCache>
                <c:formatCode>0.0</c:formatCode>
                <c:ptCount val="19"/>
                <c:pt idx="0">
                  <c:v>8.2841459778732371</c:v>
                </c:pt>
                <c:pt idx="1">
                  <c:v>10.720365956564876</c:v>
                </c:pt>
                <c:pt idx="2">
                  <c:v>11.97183569390215</c:v>
                </c:pt>
                <c:pt idx="3">
                  <c:v>9.9419216276239979</c:v>
                </c:pt>
                <c:pt idx="4">
                  <c:v>-3.2491207230560235</c:v>
                </c:pt>
                <c:pt idx="5">
                  <c:v>-14.260140037713171</c:v>
                </c:pt>
                <c:pt idx="6">
                  <c:v>-4.4555672599809952</c:v>
                </c:pt>
                <c:pt idx="7">
                  <c:v>2.5737123633337688</c:v>
                </c:pt>
                <c:pt idx="8">
                  <c:v>7.0422471605450738</c:v>
                </c:pt>
                <c:pt idx="9">
                  <c:v>2.0079668787663678</c:v>
                </c:pt>
                <c:pt idx="10">
                  <c:v>1.9021726838050625</c:v>
                </c:pt>
                <c:pt idx="11">
                  <c:v>3.8852600542676328</c:v>
                </c:pt>
                <c:pt idx="12">
                  <c:v>2.3686147466442264</c:v>
                </c:pt>
                <c:pt idx="13">
                  <c:v>3.3124759358745877</c:v>
                </c:pt>
                <c:pt idx="14">
                  <c:v>3.9905192406926915</c:v>
                </c:pt>
                <c:pt idx="15">
                  <c:v>0.58750238349409756</c:v>
                </c:pt>
                <c:pt idx="16">
                  <c:v>-3.5138028419790572</c:v>
                </c:pt>
                <c:pt idx="17">
                  <c:v>6.7317352782466457</c:v>
                </c:pt>
                <c:pt idx="18">
                  <c:v>3.3584739544282343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59-4C5D-8449-229EE5B5ECC4}"/>
            </c:ext>
          </c:extLst>
        </c:ser>
        <c:ser>
          <c:idx val="1"/>
          <c:order val="1"/>
          <c:tx>
            <c:strRef>
              <c:f>'Grafiska_analize_makro Charts'!$A$82</c:f>
              <c:strCache>
                <c:ptCount val="1"/>
                <c:pt idx="0">
                  <c:v>(t) Prognozētais reālā IKP pieaugums %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Charts'!$B$82:$T$82</c:f>
              <c:numCache>
                <c:formatCode>0.0</c:formatCode>
                <c:ptCount val="19"/>
                <c:pt idx="0">
                  <c:v>7.5</c:v>
                </c:pt>
                <c:pt idx="1">
                  <c:v>7.5</c:v>
                </c:pt>
                <c:pt idx="2">
                  <c:v>11</c:v>
                </c:pt>
                <c:pt idx="3">
                  <c:v>9.5</c:v>
                </c:pt>
                <c:pt idx="4">
                  <c:v>1.3</c:v>
                </c:pt>
                <c:pt idx="5">
                  <c:v>-18</c:v>
                </c:pt>
                <c:pt idx="6">
                  <c:v>-0.4</c:v>
                </c:pt>
                <c:pt idx="7">
                  <c:v>4.5</c:v>
                </c:pt>
                <c:pt idx="8">
                  <c:v>4</c:v>
                </c:pt>
                <c:pt idx="9">
                  <c:v>4.2</c:v>
                </c:pt>
                <c:pt idx="10">
                  <c:v>2.9</c:v>
                </c:pt>
                <c:pt idx="11">
                  <c:v>2.1</c:v>
                </c:pt>
                <c:pt idx="12">
                  <c:v>2.5</c:v>
                </c:pt>
                <c:pt idx="13">
                  <c:v>3.7</c:v>
                </c:pt>
                <c:pt idx="14">
                  <c:v>4.7550400611475254</c:v>
                </c:pt>
                <c:pt idx="15">
                  <c:v>3.2</c:v>
                </c:pt>
                <c:pt idx="16">
                  <c:v>0</c:v>
                </c:pt>
                <c:pt idx="17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59-4C5D-8449-229EE5B5ECC4}"/>
            </c:ext>
          </c:extLst>
        </c:ser>
        <c:ser>
          <c:idx val="2"/>
          <c:order val="2"/>
          <c:tx>
            <c:strRef>
              <c:f>'Grafiska_analize_makro Charts'!$A$83</c:f>
              <c:strCache>
                <c:ptCount val="1"/>
                <c:pt idx="0">
                  <c:v>(t+1) Prognozētais reālā IKP pieaugums %</c:v>
                </c:pt>
              </c:strCache>
            </c:strRef>
          </c:tx>
          <c:spPr>
            <a:ln w="34925" cap="rnd">
              <a:solidFill>
                <a:schemeClr val="accent3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Charts'!$B$83:$T$83</c:f>
              <c:numCache>
                <c:formatCode>0.0</c:formatCode>
                <c:ptCount val="19"/>
                <c:pt idx="1">
                  <c:v>6.7</c:v>
                </c:pt>
                <c:pt idx="2">
                  <c:v>7.5</c:v>
                </c:pt>
                <c:pt idx="3">
                  <c:v>9</c:v>
                </c:pt>
                <c:pt idx="4">
                  <c:v>7.5</c:v>
                </c:pt>
                <c:pt idx="5">
                  <c:v>2</c:v>
                </c:pt>
                <c:pt idx="6">
                  <c:v>-4</c:v>
                </c:pt>
                <c:pt idx="7">
                  <c:v>3.3</c:v>
                </c:pt>
                <c:pt idx="8">
                  <c:v>2.5</c:v>
                </c:pt>
                <c:pt idx="9">
                  <c:v>3.7</c:v>
                </c:pt>
                <c:pt idx="10">
                  <c:v>4.2</c:v>
                </c:pt>
                <c:pt idx="11">
                  <c:v>2.8</c:v>
                </c:pt>
                <c:pt idx="12">
                  <c:v>3</c:v>
                </c:pt>
                <c:pt idx="13">
                  <c:v>3.5</c:v>
                </c:pt>
                <c:pt idx="14">
                  <c:v>3.4</c:v>
                </c:pt>
                <c:pt idx="15">
                  <c:v>2.9999955901157733</c:v>
                </c:pt>
                <c:pt idx="16">
                  <c:v>2.8</c:v>
                </c:pt>
                <c:pt idx="17">
                  <c:v>5.0999999999999996</c:v>
                </c:pt>
                <c:pt idx="1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59-4C5D-8449-229EE5B5ECC4}"/>
            </c:ext>
          </c:extLst>
        </c:ser>
        <c:ser>
          <c:idx val="3"/>
          <c:order val="3"/>
          <c:tx>
            <c:strRef>
              <c:f>'Grafiska_analize_makro Charts'!$A$84</c:f>
              <c:strCache>
                <c:ptCount val="1"/>
                <c:pt idx="0">
                  <c:v>(t+2) Prognozētais reālā IKP pieaugums %</c:v>
                </c:pt>
              </c:strCache>
            </c:strRef>
          </c:tx>
          <c:spPr>
            <a:ln w="34925" cap="rnd">
              <a:solidFill>
                <a:schemeClr val="accent4"/>
              </a:solidFill>
              <a:prstDash val="sys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Charts'!$B$84:$T$84</c:f>
              <c:numCache>
                <c:formatCode>0.0</c:formatCode>
                <c:ptCount val="19"/>
                <c:pt idx="2">
                  <c:v>6.5</c:v>
                </c:pt>
                <c:pt idx="3">
                  <c:v>7</c:v>
                </c:pt>
                <c:pt idx="4">
                  <c:v>7.5</c:v>
                </c:pt>
                <c:pt idx="5">
                  <c:v>7.5</c:v>
                </c:pt>
                <c:pt idx="6">
                  <c:v>4.5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3.3</c:v>
                </c:pt>
                <c:pt idx="13">
                  <c:v>3.6</c:v>
                </c:pt>
                <c:pt idx="14">
                  <c:v>3.4</c:v>
                </c:pt>
                <c:pt idx="15">
                  <c:v>3.2</c:v>
                </c:pt>
                <c:pt idx="16">
                  <c:v>3.0000007871886964</c:v>
                </c:pt>
                <c:pt idx="17">
                  <c:v>2.8</c:v>
                </c:pt>
                <c:pt idx="18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59-4C5D-8449-229EE5B5ECC4}"/>
            </c:ext>
          </c:extLst>
        </c:ser>
        <c:ser>
          <c:idx val="4"/>
          <c:order val="4"/>
          <c:tx>
            <c:strRef>
              <c:f>'Grafiska_analize_makro Charts'!$A$85</c:f>
              <c:strCache>
                <c:ptCount val="1"/>
                <c:pt idx="0">
                  <c:v>(t+3) Prognozētais reālā IKP pieaugums %</c:v>
                </c:pt>
              </c:strCache>
            </c:strRef>
          </c:tx>
          <c:spPr>
            <a:ln w="34925" cap="rnd">
              <a:solidFill>
                <a:schemeClr val="accent5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Charts'!$B$85:$T$85</c:f>
              <c:numCache>
                <c:formatCode>0.0</c:formatCode>
                <c:ptCount val="19"/>
                <c:pt idx="3">
                  <c:v>6.5</c:v>
                </c:pt>
                <c:pt idx="4">
                  <c:v>7</c:v>
                </c:pt>
                <c:pt idx="5">
                  <c:v>7.5</c:v>
                </c:pt>
                <c:pt idx="6">
                  <c:v>7.3</c:v>
                </c:pt>
                <c:pt idx="7">
                  <c:v>5.5</c:v>
                </c:pt>
                <c:pt idx="8">
                  <c:v>3.8</c:v>
                </c:pt>
                <c:pt idx="9">
                  <c:v>3.9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3.6</c:v>
                </c:pt>
                <c:pt idx="14">
                  <c:v>3.6</c:v>
                </c:pt>
                <c:pt idx="15">
                  <c:v>3.4</c:v>
                </c:pt>
                <c:pt idx="16">
                  <c:v>3.2</c:v>
                </c:pt>
                <c:pt idx="17">
                  <c:v>2.8999979680218217</c:v>
                </c:pt>
                <c:pt idx="18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59-4C5D-8449-229EE5B5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333752"/>
        <c:axId val="864334392"/>
      </c:lineChart>
      <c:catAx>
        <c:axId val="8643337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334392"/>
        <c:crosses val="autoZero"/>
        <c:auto val="1"/>
        <c:lblAlgn val="ctr"/>
        <c:lblOffset val="100"/>
        <c:noMultiLvlLbl val="0"/>
      </c:catAx>
      <c:valAx>
        <c:axId val="86433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33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224009431976081E-2"/>
          <c:y val="0.83377729062276307"/>
          <c:w val="0.92327390626973771"/>
          <c:h val="0.15485907301360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 sz="1600" b="1" i="0" u="none" strike="noStrike" kern="1200" spc="100" baseline="0">
          <a:solidFill>
            <a:sysClr val="window" lastClr="FFFFFF">
              <a:lumMod val="95000"/>
            </a:sysClr>
          </a:solidFill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000"/>
              <a:t>IKP deflators</a:t>
            </a:r>
            <a:r>
              <a:rPr lang="lv-LV" sz="1000"/>
              <a:t> 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prognoze un izpilde /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000"/>
              <a:t>GDP</a:t>
            </a:r>
            <a:r>
              <a:rPr lang="en-GB" sz="1000" baseline="0"/>
              <a:t> </a:t>
            </a:r>
            <a:r>
              <a:rPr lang="lv-LV" sz="1000" baseline="0"/>
              <a:t>deflator</a:t>
            </a:r>
            <a:r>
              <a:rPr lang="en-GB" sz="1000" baseline="0"/>
              <a:t> forecasted</a:t>
            </a:r>
            <a:r>
              <a:rPr lang="lv-LV" sz="1000" baseline="0"/>
              <a:t> and </a:t>
            </a:r>
            <a:r>
              <a:rPr lang="en-GB" sz="1000" baseline="0"/>
              <a:t>actual</a:t>
            </a:r>
            <a:endParaRPr lang="ru-RU" sz="1000"/>
          </a:p>
        </c:rich>
      </c:tx>
      <c:layout>
        <c:manualLayout>
          <c:xMode val="edge"/>
          <c:yMode val="edge"/>
          <c:x val="0.32399333999668506"/>
          <c:y val="5.60224089635854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114167658635488E-2"/>
          <c:y val="0.17036414565826327"/>
          <c:w val="0.88164995806106505"/>
          <c:h val="0.67907496857010519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Charts'!$A$128</c:f>
              <c:strCache>
                <c:ptCount val="1"/>
                <c:pt idx="0">
                  <c:v>(t) Prognozētais IKP deflators /Forecasted  GDP deflator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'Grafiska_analize_makro Charts'!$B$1:$T$1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Charts'!$B$128:$S$128</c:f>
              <c:numCache>
                <c:formatCode>0.0</c:formatCode>
                <c:ptCount val="18"/>
                <c:pt idx="0">
                  <c:v>6</c:v>
                </c:pt>
                <c:pt idx="1">
                  <c:v>6.6</c:v>
                </c:pt>
                <c:pt idx="2">
                  <c:v>9.4</c:v>
                </c:pt>
                <c:pt idx="3">
                  <c:v>10.5</c:v>
                </c:pt>
                <c:pt idx="4">
                  <c:v>13.9</c:v>
                </c:pt>
                <c:pt idx="5">
                  <c:v>-2.1</c:v>
                </c:pt>
                <c:pt idx="6">
                  <c:v>-3</c:v>
                </c:pt>
                <c:pt idx="7">
                  <c:v>4</c:v>
                </c:pt>
                <c:pt idx="8">
                  <c:v>2.6</c:v>
                </c:pt>
                <c:pt idx="9">
                  <c:v>1</c:v>
                </c:pt>
                <c:pt idx="10">
                  <c:v>0.9</c:v>
                </c:pt>
                <c:pt idx="11">
                  <c:v>1.1000000000000001</c:v>
                </c:pt>
                <c:pt idx="12">
                  <c:v>0.3</c:v>
                </c:pt>
                <c:pt idx="13">
                  <c:v>2.8</c:v>
                </c:pt>
                <c:pt idx="14">
                  <c:v>3.0921657341778541</c:v>
                </c:pt>
                <c:pt idx="15">
                  <c:v>3.1</c:v>
                </c:pt>
                <c:pt idx="16">
                  <c:v>-0.5</c:v>
                </c:pt>
                <c:pt idx="17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83-4E3A-A454-34C1EF445B8B}"/>
            </c:ext>
          </c:extLst>
        </c:ser>
        <c:ser>
          <c:idx val="1"/>
          <c:order val="1"/>
          <c:tx>
            <c:strRef>
              <c:f>'Grafiska_analize_makro Charts'!$A$129</c:f>
              <c:strCache>
                <c:ptCount val="1"/>
                <c:pt idx="0">
                  <c:v>(t) Aktuālie dati IKP deflators / Actual GDP deflator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Charts'!$B$1:$T$1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Charts'!$B$129:$S$129</c:f>
              <c:numCache>
                <c:formatCode>0.0</c:formatCode>
                <c:ptCount val="18"/>
                <c:pt idx="0">
                  <c:v>7.0999999999999952</c:v>
                </c:pt>
                <c:pt idx="1">
                  <c:v>11.20000000000001</c:v>
                </c:pt>
                <c:pt idx="2">
                  <c:v>12.400000000000011</c:v>
                </c:pt>
                <c:pt idx="3">
                  <c:v>20.100000000000009</c:v>
                </c:pt>
                <c:pt idx="4">
                  <c:v>11.7</c:v>
                </c:pt>
                <c:pt idx="5">
                  <c:v>-9.6999999999999975</c:v>
                </c:pt>
                <c:pt idx="6">
                  <c:v>-0.40000000000000036</c:v>
                </c:pt>
                <c:pt idx="7">
                  <c:v>6.4999999999999947</c:v>
                </c:pt>
                <c:pt idx="8">
                  <c:v>3.6000000000000032</c:v>
                </c:pt>
                <c:pt idx="9">
                  <c:v>1.6999999999999904</c:v>
                </c:pt>
                <c:pt idx="10">
                  <c:v>1.8999999999999906</c:v>
                </c:pt>
                <c:pt idx="11">
                  <c:v>9.9999999999988987E-2</c:v>
                </c:pt>
                <c:pt idx="12">
                  <c:v>0.8999999999999897</c:v>
                </c:pt>
                <c:pt idx="13">
                  <c:v>2.8999999999999915</c:v>
                </c:pt>
                <c:pt idx="14">
                  <c:v>3.8999999999999924</c:v>
                </c:pt>
                <c:pt idx="15">
                  <c:v>4.2999999999999927</c:v>
                </c:pt>
                <c:pt idx="16">
                  <c:v>2.0999999999999908</c:v>
                </c:pt>
                <c:pt idx="17">
                  <c:v>3.8000000000000034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3-4E3A-A454-34C1EF445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081720"/>
        <c:axId val="938085880"/>
      </c:lineChart>
      <c:catAx>
        <c:axId val="9380817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085880"/>
        <c:crosses val="autoZero"/>
        <c:auto val="1"/>
        <c:lblAlgn val="ctr"/>
        <c:lblOffset val="100"/>
        <c:noMultiLvlLbl val="0"/>
      </c:catAx>
      <c:valAx>
        <c:axId val="93808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08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IKP deflators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prognoze un izpilde /</a:t>
            </a:r>
          </a:p>
          <a:p>
            <a:pPr>
              <a:defRPr/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GDP 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deflator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endParaRPr lang="ru-RU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>
              <a:defRPr/>
            </a:pPr>
            <a:r>
              <a:rPr lang="en-GB" sz="1000" b="0" i="0" baseline="0">
                <a:effectLst/>
              </a:rPr>
              <a:t> t+1</a:t>
            </a:r>
            <a:endParaRPr lang="ru-RU" sz="1000">
              <a:effectLst/>
            </a:endParaRPr>
          </a:p>
        </c:rich>
      </c:tx>
      <c:layout>
        <c:manualLayout>
          <c:xMode val="edge"/>
          <c:yMode val="edge"/>
          <c:x val="0.306225679986758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491672373114034E-2"/>
          <c:y val="0.15494229887930674"/>
          <c:w val="0.88529209167529399"/>
          <c:h val="0.72287530725325999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Charts'!$A$131</c:f>
              <c:strCache>
                <c:ptCount val="1"/>
                <c:pt idx="0">
                  <c:v>(t+1) Prognozētais IKP deflators /Forecasted  GDP deflator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'Grafiska_analize_makro Charts'!$C$4:$T$4</c:f>
              <c:numCache>
                <c:formatCode>@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'Grafiska_analize_makro Charts'!$C$131:$T$131</c:f>
              <c:numCache>
                <c:formatCode>0.0</c:formatCode>
                <c:ptCount val="18"/>
                <c:pt idx="0">
                  <c:v>4.0999999999999996</c:v>
                </c:pt>
                <c:pt idx="1">
                  <c:v>4.5</c:v>
                </c:pt>
                <c:pt idx="2">
                  <c:v>7.4</c:v>
                </c:pt>
                <c:pt idx="3">
                  <c:v>7.8</c:v>
                </c:pt>
                <c:pt idx="4">
                  <c:v>8.6</c:v>
                </c:pt>
                <c:pt idx="5">
                  <c:v>-5</c:v>
                </c:pt>
                <c:pt idx="6">
                  <c:v>0.60000000000000009</c:v>
                </c:pt>
                <c:pt idx="7">
                  <c:v>1.7</c:v>
                </c:pt>
                <c:pt idx="8">
                  <c:v>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2.1</c:v>
                </c:pt>
                <c:pt idx="12">
                  <c:v>1.7</c:v>
                </c:pt>
                <c:pt idx="13">
                  <c:v>2.8</c:v>
                </c:pt>
                <c:pt idx="14">
                  <c:v>3.109898970672262</c:v>
                </c:pt>
                <c:pt idx="15">
                  <c:v>2.7</c:v>
                </c:pt>
                <c:pt idx="16">
                  <c:v>1.3</c:v>
                </c:pt>
                <c:pt idx="17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A6-4D94-B4E2-042775F92D3D}"/>
            </c:ext>
          </c:extLst>
        </c:ser>
        <c:ser>
          <c:idx val="1"/>
          <c:order val="1"/>
          <c:tx>
            <c:strRef>
              <c:f>'Grafiska_analize_makro Charts'!$A$132</c:f>
              <c:strCache>
                <c:ptCount val="1"/>
                <c:pt idx="0">
                  <c:v>(t+1) Aktuālie dati IKP deflators / Actual GDP deflator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Charts'!$C$4:$T$4</c:f>
              <c:numCache>
                <c:formatCode>@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'Grafiska_analize_makro Charts'!$C$132:$T$132</c:f>
              <c:numCache>
                <c:formatCode>0.0</c:formatCode>
                <c:ptCount val="18"/>
                <c:pt idx="0">
                  <c:v>11.20000000000001</c:v>
                </c:pt>
                <c:pt idx="1">
                  <c:v>12.400000000000011</c:v>
                </c:pt>
                <c:pt idx="2">
                  <c:v>20.100000000000009</c:v>
                </c:pt>
                <c:pt idx="3">
                  <c:v>11.7</c:v>
                </c:pt>
                <c:pt idx="4">
                  <c:v>-9.6999999999999975</c:v>
                </c:pt>
                <c:pt idx="5">
                  <c:v>-0.40000000000000036</c:v>
                </c:pt>
                <c:pt idx="6">
                  <c:v>6.4999999999999947</c:v>
                </c:pt>
                <c:pt idx="7">
                  <c:v>3.6000000000000032</c:v>
                </c:pt>
                <c:pt idx="8">
                  <c:v>1.6999999999999904</c:v>
                </c:pt>
                <c:pt idx="9">
                  <c:v>1.8999999999999906</c:v>
                </c:pt>
                <c:pt idx="10">
                  <c:v>9.9999999999988987E-2</c:v>
                </c:pt>
                <c:pt idx="11">
                  <c:v>0.8999999999999897</c:v>
                </c:pt>
                <c:pt idx="12">
                  <c:v>2.8999999999999915</c:v>
                </c:pt>
                <c:pt idx="13">
                  <c:v>3.8999999999999924</c:v>
                </c:pt>
                <c:pt idx="14">
                  <c:v>4.2999999999999927</c:v>
                </c:pt>
                <c:pt idx="15">
                  <c:v>2.0999999999999908</c:v>
                </c:pt>
                <c:pt idx="16">
                  <c:v>3.8000000000000034</c:v>
                </c:pt>
                <c:pt idx="17">
                  <c:v>12.79999999999999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A6-4D94-B4E2-042775F92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189240"/>
        <c:axId val="785190520"/>
      </c:lineChart>
      <c:catAx>
        <c:axId val="7851892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190520"/>
        <c:crosses val="autoZero"/>
        <c:auto val="1"/>
        <c:lblAlgn val="ctr"/>
        <c:lblOffset val="100"/>
        <c:noMultiLvlLbl val="0"/>
      </c:catAx>
      <c:valAx>
        <c:axId val="78519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18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IKP deflators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prognoze un izpilde /</a:t>
            </a:r>
          </a:p>
          <a:p>
            <a:pPr>
              <a:defRPr/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GDP 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deflator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endParaRPr lang="ru-RU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>
              <a:defRPr/>
            </a:pPr>
            <a:r>
              <a:rPr lang="en-GB" sz="1000" b="0" i="0" baseline="0">
                <a:effectLst/>
              </a:rPr>
              <a:t>t+2</a:t>
            </a:r>
            <a:endParaRPr lang="ru-RU" sz="1000">
              <a:effectLst/>
            </a:endParaRPr>
          </a:p>
        </c:rich>
      </c:tx>
      <c:layout>
        <c:manualLayout>
          <c:xMode val="edge"/>
          <c:yMode val="edge"/>
          <c:x val="0.330687260246315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972339995962044E-2"/>
          <c:y val="0.18040786268622894"/>
          <c:w val="0.8858225317989098"/>
          <c:h val="0.65712154685700253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Charts'!$A$134</c:f>
              <c:strCache>
                <c:ptCount val="1"/>
                <c:pt idx="0">
                  <c:v>(t+2) Prognozētais IKP deflators /Forecasted GDP deflator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'Grafiska_analize_makro Charts'!$D$7:$U$7</c:f>
              <c:numCache>
                <c:formatCode>@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'Grafiska_analize_makro Charts'!$D$134:$T$134</c:f>
              <c:numCache>
                <c:formatCode>0.0</c:formatCode>
                <c:ptCount val="17"/>
                <c:pt idx="0">
                  <c:v>2.9</c:v>
                </c:pt>
                <c:pt idx="1">
                  <c:v>3.3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-2.2000000000000002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2.2000000000000002</c:v>
                </c:pt>
                <c:pt idx="13">
                  <c:v>2.4</c:v>
                </c:pt>
                <c:pt idx="14">
                  <c:v>2.7493639807917134</c:v>
                </c:pt>
                <c:pt idx="15">
                  <c:v>2.4</c:v>
                </c:pt>
                <c:pt idx="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5-4AB7-BACF-8979CB669198}"/>
            </c:ext>
          </c:extLst>
        </c:ser>
        <c:ser>
          <c:idx val="1"/>
          <c:order val="1"/>
          <c:tx>
            <c:strRef>
              <c:f>'Grafiska_analize_makro Charts'!$A$135</c:f>
              <c:strCache>
                <c:ptCount val="1"/>
                <c:pt idx="0">
                  <c:v>(t+2) Aktuālie dati IKP deflators / Actual GDP deflator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Charts'!$D$7:$U$7</c:f>
              <c:numCache>
                <c:formatCode>@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'Grafiska_analize_makro Charts'!$D$135:$T$135</c:f>
              <c:numCache>
                <c:formatCode>0.0</c:formatCode>
                <c:ptCount val="17"/>
                <c:pt idx="0">
                  <c:v>12.400000000000011</c:v>
                </c:pt>
                <c:pt idx="1">
                  <c:v>20.100000000000009</c:v>
                </c:pt>
                <c:pt idx="2">
                  <c:v>11.7</c:v>
                </c:pt>
                <c:pt idx="3">
                  <c:v>-9.6999999999999975</c:v>
                </c:pt>
                <c:pt idx="4">
                  <c:v>-0.40000000000000036</c:v>
                </c:pt>
                <c:pt idx="5">
                  <c:v>6.4999999999999947</c:v>
                </c:pt>
                <c:pt idx="6">
                  <c:v>3.6000000000000032</c:v>
                </c:pt>
                <c:pt idx="7">
                  <c:v>1.6999999999999904</c:v>
                </c:pt>
                <c:pt idx="8">
                  <c:v>1.8999999999999906</c:v>
                </c:pt>
                <c:pt idx="9">
                  <c:v>9.9999999999988987E-2</c:v>
                </c:pt>
                <c:pt idx="10">
                  <c:v>0.8999999999999897</c:v>
                </c:pt>
                <c:pt idx="11">
                  <c:v>2.8999999999999915</c:v>
                </c:pt>
                <c:pt idx="12">
                  <c:v>3.8999999999999924</c:v>
                </c:pt>
                <c:pt idx="13">
                  <c:v>4.2999999999999927</c:v>
                </c:pt>
                <c:pt idx="14">
                  <c:v>2.0999999999999908</c:v>
                </c:pt>
                <c:pt idx="15">
                  <c:v>3.8000000000000034</c:v>
                </c:pt>
                <c:pt idx="16">
                  <c:v>12.79999999999999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5-4AB7-BACF-8979CB669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975248"/>
        <c:axId val="794979408"/>
      </c:lineChart>
      <c:catAx>
        <c:axId val="7949752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979408"/>
        <c:crosses val="autoZero"/>
        <c:auto val="1"/>
        <c:lblAlgn val="ctr"/>
        <c:lblOffset val="100"/>
        <c:noMultiLvlLbl val="0"/>
      </c:catAx>
      <c:valAx>
        <c:axId val="79497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9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IKP deflators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prognoze un izpilde /</a:t>
            </a:r>
          </a:p>
          <a:p>
            <a:pPr>
              <a:defRPr sz="1600"/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GDP 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deflator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endParaRPr lang="ru-RU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>
              <a:defRPr sz="1600"/>
            </a:pPr>
            <a:r>
              <a:rPr lang="en-GB" sz="1000" b="0" i="0" baseline="0">
                <a:effectLst/>
              </a:rPr>
              <a:t>t+3</a:t>
            </a:r>
          </a:p>
          <a:p>
            <a:pPr>
              <a:defRPr sz="1600"/>
            </a:pPr>
            <a:endParaRPr lang="en-GB" sz="1600" b="0" i="0" baseline="0">
              <a:effectLst/>
            </a:endParaRPr>
          </a:p>
        </c:rich>
      </c:tx>
      <c:layout>
        <c:manualLayout>
          <c:xMode val="edge"/>
          <c:yMode val="edge"/>
          <c:x val="0.3685057918832042"/>
          <c:y val="3.56506238859180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999912752160387E-2"/>
          <c:y val="0.12885932039243758"/>
          <c:w val="0.88578591319001532"/>
          <c:h val="0.75037377012365436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Charts'!$A$137</c:f>
              <c:strCache>
                <c:ptCount val="1"/>
                <c:pt idx="0">
                  <c:v>(t+3) Prognozētais IKP deflators /Forecasted  GDP deflator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'Grafiska_analize_makro Charts'!$E$10:$T$10</c:f>
              <c:numCache>
                <c:formatCode>@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'Grafiska_analize_makro Charts'!$E$137:$T$137</c:f>
              <c:numCache>
                <c:formatCode>0.0</c:formatCode>
                <c:ptCount val="16"/>
                <c:pt idx="0">
                  <c:v>2.5</c:v>
                </c:pt>
                <c:pt idx="1">
                  <c:v>2.9</c:v>
                </c:pt>
                <c:pt idx="2">
                  <c:v>4.5</c:v>
                </c:pt>
                <c:pt idx="3">
                  <c:v>5</c:v>
                </c:pt>
                <c:pt idx="4">
                  <c:v>4.5</c:v>
                </c:pt>
                <c:pt idx="5">
                  <c:v>0.4</c:v>
                </c:pt>
                <c:pt idx="6">
                  <c:v>1.5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2.7</c:v>
                </c:pt>
                <c:pt idx="13">
                  <c:v>2.2999999999999998</c:v>
                </c:pt>
                <c:pt idx="14">
                  <c:v>2.5473955638495056</c:v>
                </c:pt>
                <c:pt idx="15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2-47E5-92E5-75E8E45605BD}"/>
            </c:ext>
          </c:extLst>
        </c:ser>
        <c:ser>
          <c:idx val="1"/>
          <c:order val="1"/>
          <c:tx>
            <c:strRef>
              <c:f>'Grafiska_analize_makro Charts'!$A$138</c:f>
              <c:strCache>
                <c:ptCount val="1"/>
                <c:pt idx="0">
                  <c:v>(t+3) Aktuālie dati IKP deflators / Actual GDP deflator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Charts'!$E$10:$T$10</c:f>
              <c:numCache>
                <c:formatCode>@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'Grafiska_analize_makro Charts'!$E$138:$T$138</c:f>
              <c:numCache>
                <c:formatCode>0.0</c:formatCode>
                <c:ptCount val="16"/>
                <c:pt idx="0">
                  <c:v>20.100000000000009</c:v>
                </c:pt>
                <c:pt idx="1">
                  <c:v>11.7</c:v>
                </c:pt>
                <c:pt idx="2">
                  <c:v>-9.6999999999999975</c:v>
                </c:pt>
                <c:pt idx="3">
                  <c:v>-0.40000000000000036</c:v>
                </c:pt>
                <c:pt idx="4">
                  <c:v>6.4999999999999947</c:v>
                </c:pt>
                <c:pt idx="5">
                  <c:v>3.6000000000000032</c:v>
                </c:pt>
                <c:pt idx="6">
                  <c:v>1.6999999999999904</c:v>
                </c:pt>
                <c:pt idx="7">
                  <c:v>1.8999999999999906</c:v>
                </c:pt>
                <c:pt idx="8">
                  <c:v>9.9999999999988987E-2</c:v>
                </c:pt>
                <c:pt idx="9">
                  <c:v>0.8999999999999897</c:v>
                </c:pt>
                <c:pt idx="10">
                  <c:v>2.8999999999999915</c:v>
                </c:pt>
                <c:pt idx="11">
                  <c:v>3.8999999999999924</c:v>
                </c:pt>
                <c:pt idx="12">
                  <c:v>4.2999999999999927</c:v>
                </c:pt>
                <c:pt idx="13">
                  <c:v>2.0999999999999908</c:v>
                </c:pt>
                <c:pt idx="14">
                  <c:v>3.8000000000000034</c:v>
                </c:pt>
                <c:pt idx="15">
                  <c:v>12.79999999999999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42-47E5-92E5-75E8E4560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3064"/>
        <c:axId val="715043704"/>
      </c:lineChart>
      <c:catAx>
        <c:axId val="7150430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3704"/>
        <c:crosses val="autoZero"/>
        <c:auto val="1"/>
        <c:lblAlgn val="ctr"/>
        <c:lblOffset val="100"/>
        <c:noMultiLvlLbl val="0"/>
      </c:catAx>
      <c:valAx>
        <c:axId val="71504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IKP deflators</a:t>
            </a:r>
            <a:r>
              <a:rPr lang="lv-LV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 prognoze un izpilde /</a:t>
            </a:r>
          </a:p>
          <a:p>
            <a:pPr>
              <a:defRPr/>
            </a:pPr>
            <a:r>
              <a:rPr lang="en-GB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GDP </a:t>
            </a:r>
            <a:r>
              <a:rPr lang="lv-LV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deflator</a:t>
            </a:r>
            <a:r>
              <a:rPr lang="en-GB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 forecasted</a:t>
            </a:r>
            <a:r>
              <a:rPr lang="lv-LV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 and </a:t>
            </a:r>
            <a:r>
              <a:rPr lang="en-GB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actual</a:t>
            </a:r>
            <a:r>
              <a:rPr lang="lv-LV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 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515297177891073E-2"/>
          <c:y val="0.13547348484848484"/>
          <c:w val="0.95470069928949619"/>
          <c:h val="0.79064319374850867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Charts'!$A$143</c:f>
              <c:strCache>
                <c:ptCount val="1"/>
                <c:pt idx="0">
                  <c:v>Aktuālie dati_ IKP deflators %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Charts'!$B$143:$T$143</c:f>
              <c:numCache>
                <c:formatCode>0.0</c:formatCode>
                <c:ptCount val="19"/>
                <c:pt idx="0">
                  <c:v>7.0999999999999952</c:v>
                </c:pt>
                <c:pt idx="1">
                  <c:v>11.20000000000001</c:v>
                </c:pt>
                <c:pt idx="2">
                  <c:v>12.400000000000011</c:v>
                </c:pt>
                <c:pt idx="3">
                  <c:v>20.100000000000009</c:v>
                </c:pt>
                <c:pt idx="4">
                  <c:v>11.7</c:v>
                </c:pt>
                <c:pt idx="5">
                  <c:v>-9.6999999999999975</c:v>
                </c:pt>
                <c:pt idx="6">
                  <c:v>-0.40000000000000036</c:v>
                </c:pt>
                <c:pt idx="7">
                  <c:v>6.4999999999999947</c:v>
                </c:pt>
                <c:pt idx="8">
                  <c:v>3.6000000000000032</c:v>
                </c:pt>
                <c:pt idx="9">
                  <c:v>1.6999999999999904</c:v>
                </c:pt>
                <c:pt idx="10">
                  <c:v>1.8999999999999906</c:v>
                </c:pt>
                <c:pt idx="11">
                  <c:v>9.9999999999988987E-2</c:v>
                </c:pt>
                <c:pt idx="12">
                  <c:v>0.8999999999999897</c:v>
                </c:pt>
                <c:pt idx="13">
                  <c:v>2.8999999999999915</c:v>
                </c:pt>
                <c:pt idx="14">
                  <c:v>3.8999999999999924</c:v>
                </c:pt>
                <c:pt idx="15">
                  <c:v>4.2999999999999927</c:v>
                </c:pt>
                <c:pt idx="16">
                  <c:v>2.0999999999999908</c:v>
                </c:pt>
                <c:pt idx="17">
                  <c:v>3.8000000000000034</c:v>
                </c:pt>
                <c:pt idx="18">
                  <c:v>12.79999999999999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1-4F13-BEC5-783A067A521A}"/>
            </c:ext>
          </c:extLst>
        </c:ser>
        <c:ser>
          <c:idx val="1"/>
          <c:order val="1"/>
          <c:tx>
            <c:strRef>
              <c:f>'Grafiska_analize_makro Charts'!$A$144</c:f>
              <c:strCache>
                <c:ptCount val="1"/>
                <c:pt idx="0">
                  <c:v>(t) Prognozētais reālā IKP pieaugums %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Charts'!$B$144:$T$144</c:f>
              <c:numCache>
                <c:formatCode>0.0</c:formatCode>
                <c:ptCount val="19"/>
                <c:pt idx="0">
                  <c:v>6</c:v>
                </c:pt>
                <c:pt idx="1">
                  <c:v>6.6</c:v>
                </c:pt>
                <c:pt idx="2">
                  <c:v>9.4</c:v>
                </c:pt>
                <c:pt idx="3">
                  <c:v>10.5</c:v>
                </c:pt>
                <c:pt idx="4">
                  <c:v>13.9</c:v>
                </c:pt>
                <c:pt idx="5">
                  <c:v>-2.1</c:v>
                </c:pt>
                <c:pt idx="6">
                  <c:v>-3</c:v>
                </c:pt>
                <c:pt idx="7">
                  <c:v>4</c:v>
                </c:pt>
                <c:pt idx="8">
                  <c:v>2.6</c:v>
                </c:pt>
                <c:pt idx="9">
                  <c:v>1</c:v>
                </c:pt>
                <c:pt idx="10">
                  <c:v>0.9</c:v>
                </c:pt>
                <c:pt idx="11">
                  <c:v>1.1000000000000001</c:v>
                </c:pt>
                <c:pt idx="12">
                  <c:v>0.3</c:v>
                </c:pt>
                <c:pt idx="13">
                  <c:v>2.8</c:v>
                </c:pt>
                <c:pt idx="14">
                  <c:v>3.0921657341778541</c:v>
                </c:pt>
                <c:pt idx="15">
                  <c:v>3.1</c:v>
                </c:pt>
                <c:pt idx="16">
                  <c:v>-0.5</c:v>
                </c:pt>
                <c:pt idx="17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1-4F13-BEC5-783A067A521A}"/>
            </c:ext>
          </c:extLst>
        </c:ser>
        <c:ser>
          <c:idx val="2"/>
          <c:order val="2"/>
          <c:tx>
            <c:strRef>
              <c:f>'Grafiska_analize_makro Charts'!$A$145</c:f>
              <c:strCache>
                <c:ptCount val="1"/>
                <c:pt idx="0">
                  <c:v>(t+1) Prognozētais IKP deflators %</c:v>
                </c:pt>
              </c:strCache>
            </c:strRef>
          </c:tx>
          <c:spPr>
            <a:ln w="34925" cap="rnd">
              <a:solidFill>
                <a:schemeClr val="accent3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Charts'!$B$145:$T$145</c:f>
              <c:numCache>
                <c:formatCode>0.0</c:formatCode>
                <c:ptCount val="19"/>
                <c:pt idx="1">
                  <c:v>4.0999999999999996</c:v>
                </c:pt>
                <c:pt idx="2">
                  <c:v>4.5</c:v>
                </c:pt>
                <c:pt idx="3">
                  <c:v>7.4</c:v>
                </c:pt>
                <c:pt idx="4">
                  <c:v>7.8</c:v>
                </c:pt>
                <c:pt idx="5">
                  <c:v>8.6</c:v>
                </c:pt>
                <c:pt idx="6">
                  <c:v>-5</c:v>
                </c:pt>
                <c:pt idx="7">
                  <c:v>0.60000000000000009</c:v>
                </c:pt>
                <c:pt idx="8">
                  <c:v>1.7</c:v>
                </c:pt>
                <c:pt idx="9">
                  <c:v>2</c:v>
                </c:pt>
                <c:pt idx="10">
                  <c:v>2.2999999999999998</c:v>
                </c:pt>
                <c:pt idx="11">
                  <c:v>2.4</c:v>
                </c:pt>
                <c:pt idx="12">
                  <c:v>2.1</c:v>
                </c:pt>
                <c:pt idx="13">
                  <c:v>1.7</c:v>
                </c:pt>
                <c:pt idx="14">
                  <c:v>2.8</c:v>
                </c:pt>
                <c:pt idx="15">
                  <c:v>3.109898970672262</c:v>
                </c:pt>
                <c:pt idx="16" formatCode="General">
                  <c:v>2.7</c:v>
                </c:pt>
                <c:pt idx="17" formatCode="General">
                  <c:v>1.3</c:v>
                </c:pt>
                <c:pt idx="18" formatCode="General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B1-4F13-BEC5-783A067A521A}"/>
            </c:ext>
          </c:extLst>
        </c:ser>
        <c:ser>
          <c:idx val="3"/>
          <c:order val="3"/>
          <c:tx>
            <c:strRef>
              <c:f>'Grafiska_analize_makro Charts'!$A$146</c:f>
              <c:strCache>
                <c:ptCount val="1"/>
                <c:pt idx="0">
                  <c:v>(t+2) Prognozētais IKP deflators %</c:v>
                </c:pt>
              </c:strCache>
            </c:strRef>
          </c:tx>
          <c:spPr>
            <a:ln w="34925" cap="rnd">
              <a:solidFill>
                <a:schemeClr val="accent4"/>
              </a:solidFill>
              <a:prstDash val="sys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Charts'!$B$146:$T$146</c:f>
              <c:numCache>
                <c:formatCode>0.0</c:formatCode>
                <c:ptCount val="19"/>
                <c:pt idx="2">
                  <c:v>2.9</c:v>
                </c:pt>
                <c:pt idx="3">
                  <c:v>3.3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-2.2000000000000002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2.2000000000000002</c:v>
                </c:pt>
                <c:pt idx="15">
                  <c:v>2.4</c:v>
                </c:pt>
                <c:pt idx="16">
                  <c:v>2.7493639807917134</c:v>
                </c:pt>
                <c:pt idx="17">
                  <c:v>2.4</c:v>
                </c:pt>
                <c:pt idx="1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B1-4F13-BEC5-783A067A521A}"/>
            </c:ext>
          </c:extLst>
        </c:ser>
        <c:ser>
          <c:idx val="4"/>
          <c:order val="4"/>
          <c:tx>
            <c:strRef>
              <c:f>'Grafiska_analize_makro Charts'!$A$147</c:f>
              <c:strCache>
                <c:ptCount val="1"/>
                <c:pt idx="0">
                  <c:v>(t+3) Prognozētais IKP deflators %</c:v>
                </c:pt>
              </c:strCache>
            </c:strRef>
          </c:tx>
          <c:spPr>
            <a:ln w="34925" cap="rnd">
              <a:solidFill>
                <a:schemeClr val="accent5"/>
              </a:solidFill>
              <a:prstDash val="sys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Charts'!$B$147:$T$147</c:f>
              <c:numCache>
                <c:formatCode>0.0</c:formatCode>
                <c:ptCount val="19"/>
                <c:pt idx="3">
                  <c:v>2.5</c:v>
                </c:pt>
                <c:pt idx="4">
                  <c:v>2.9</c:v>
                </c:pt>
                <c:pt idx="5">
                  <c:v>4.5</c:v>
                </c:pt>
                <c:pt idx="6">
                  <c:v>5</c:v>
                </c:pt>
                <c:pt idx="7">
                  <c:v>4.5</c:v>
                </c:pt>
                <c:pt idx="8">
                  <c:v>0.4</c:v>
                </c:pt>
                <c:pt idx="9">
                  <c:v>1.5</c:v>
                </c:pt>
                <c:pt idx="10">
                  <c:v>2</c:v>
                </c:pt>
                <c:pt idx="11">
                  <c:v>2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2.7</c:v>
                </c:pt>
                <c:pt idx="16">
                  <c:v>2.2999999999999998</c:v>
                </c:pt>
                <c:pt idx="17">
                  <c:v>2.5473955638495056</c:v>
                </c:pt>
                <c:pt idx="18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B1-4F13-BEC5-783A067A5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333752"/>
        <c:axId val="864334392"/>
      </c:lineChart>
      <c:catAx>
        <c:axId val="8643337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334392"/>
        <c:crosses val="autoZero"/>
        <c:auto val="1"/>
        <c:lblAlgn val="ctr"/>
        <c:lblOffset val="100"/>
        <c:noMultiLvlLbl val="0"/>
      </c:catAx>
      <c:valAx>
        <c:axId val="86433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33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224009431976081E-2"/>
          <c:y val="0.83377729062276307"/>
          <c:w val="0.92327390626973771"/>
          <c:h val="0.15485907301360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chemeClr val="dk1"/>
                </a:solidFill>
                <a:latin typeface="+mn-lt"/>
                <a:ea typeface="+mn-ea"/>
                <a:cs typeface="+mn-cs"/>
              </a:rPr>
              <a:t>Reālā IKP pieaugums/Real GDP</a:t>
            </a:r>
            <a:r>
              <a:rPr lang="lv-LV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growth</a:t>
            </a:r>
            <a:endParaRPr lang="lv-LV"/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35078047784236E-2"/>
          <c:y val="5.6211425383442613E-2"/>
          <c:w val="0.94376544470565549"/>
          <c:h val="0.90342292783570688"/>
        </c:manualLayout>
      </c:layout>
      <c:lineChart>
        <c:grouping val="standard"/>
        <c:varyColors val="0"/>
        <c:ser>
          <c:idx val="0"/>
          <c:order val="0"/>
          <c:tx>
            <c:strRef>
              <c:f>'CSP rev._FM_p. CSB rev._MoF_f.'!$A$33</c:f>
              <c:strCache>
                <c:ptCount val="1"/>
                <c:pt idx="0">
                  <c:v>Reālā IKP pieaugums % Real GDP growth % (Actual, CSB sept. 2023)</c:v>
                </c:pt>
              </c:strCache>
            </c:strRef>
          </c:tx>
          <c:spPr>
            <a:ln w="28575" cap="rnd">
              <a:solidFill>
                <a:srgbClr val="002060">
                  <a:alpha val="9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rev._MoF_f.'!$B$33:$V$33</c:f>
              <c:numCache>
                <c:formatCode>0.0</c:formatCode>
                <c:ptCount val="21"/>
                <c:pt idx="0">
                  <c:v>8.2841459778732371</c:v>
                </c:pt>
                <c:pt idx="1">
                  <c:v>10.720365956564876</c:v>
                </c:pt>
                <c:pt idx="2">
                  <c:v>11.97183569390215</c:v>
                </c:pt>
                <c:pt idx="3">
                  <c:v>9.9419216276239979</c:v>
                </c:pt>
                <c:pt idx="4">
                  <c:v>-3.2491207230560235</c:v>
                </c:pt>
                <c:pt idx="5">
                  <c:v>-14.260140037713171</c:v>
                </c:pt>
                <c:pt idx="6">
                  <c:v>-4.4555672599809952</c:v>
                </c:pt>
                <c:pt idx="7">
                  <c:v>2.5737123633337688</c:v>
                </c:pt>
                <c:pt idx="8">
                  <c:v>7.0422471605450738</c:v>
                </c:pt>
                <c:pt idx="9">
                  <c:v>2.0079668787663678</c:v>
                </c:pt>
                <c:pt idx="10">
                  <c:v>1.9021726838050625</c:v>
                </c:pt>
                <c:pt idx="11">
                  <c:v>3.8852600542676328</c:v>
                </c:pt>
                <c:pt idx="12">
                  <c:v>2.3686147466442264</c:v>
                </c:pt>
                <c:pt idx="13">
                  <c:v>3.3124759358745877</c:v>
                </c:pt>
                <c:pt idx="14">
                  <c:v>3.9905192406926915</c:v>
                </c:pt>
                <c:pt idx="15">
                  <c:v>0.58750238349409756</c:v>
                </c:pt>
                <c:pt idx="16">
                  <c:v>-3.5138028419790572</c:v>
                </c:pt>
                <c:pt idx="17">
                  <c:v>6.7317352782466457</c:v>
                </c:pt>
                <c:pt idx="18">
                  <c:v>3.3584739544282343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D0-4174-9829-105BB73FDB76}"/>
            </c:ext>
          </c:extLst>
        </c:ser>
        <c:ser>
          <c:idx val="8"/>
          <c:order val="8"/>
          <c:tx>
            <c:strRef>
              <c:f>'CSP rev._FM_p. CSB rev._MoF_f.'!$A$42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rev._MoF_f.'!$B$42:$V$42</c:f>
              <c:numCache>
                <c:formatCode>0.0</c:formatCode>
                <c:ptCount val="21"/>
                <c:pt idx="0">
                  <c:v>7.5</c:v>
                </c:pt>
                <c:pt idx="1">
                  <c:v>6.7</c:v>
                </c:pt>
                <c:pt idx="2">
                  <c:v>6.5</c:v>
                </c:pt>
                <c:pt idx="3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5D0-4174-9829-105BB73FDB76}"/>
            </c:ext>
          </c:extLst>
        </c:ser>
        <c:ser>
          <c:idx val="9"/>
          <c:order val="9"/>
          <c:tx>
            <c:strRef>
              <c:f>'CSP rev._FM_p. CSB rev._MoF_f.'!$A$43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rev._MoF_f.'!$B$43:$V$43</c:f>
              <c:numCache>
                <c:formatCode>0.0</c:formatCode>
                <c:ptCount val="21"/>
                <c:pt idx="1">
                  <c:v>7.5</c:v>
                </c:pt>
                <c:pt idx="2">
                  <c:v>7.5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5D0-4174-9829-105BB73FDB76}"/>
            </c:ext>
          </c:extLst>
        </c:ser>
        <c:ser>
          <c:idx val="10"/>
          <c:order val="10"/>
          <c:tx>
            <c:strRef>
              <c:f>'CSP rev._FM_p. CSB rev._MoF_f.'!$A$44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rev._MoF_f.'!$B$44:$V$44</c:f>
              <c:numCache>
                <c:formatCode>0.0</c:formatCode>
                <c:ptCount val="21"/>
                <c:pt idx="2">
                  <c:v>11</c:v>
                </c:pt>
                <c:pt idx="3">
                  <c:v>9</c:v>
                </c:pt>
                <c:pt idx="4">
                  <c:v>7.5</c:v>
                </c:pt>
                <c:pt idx="5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5D0-4174-9829-105BB73FDB76}"/>
            </c:ext>
          </c:extLst>
        </c:ser>
        <c:ser>
          <c:idx val="11"/>
          <c:order val="11"/>
          <c:tx>
            <c:strRef>
              <c:f>'CSP rev._FM_p. CSB rev._MoF_f.'!$A$45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rev._MoF_f.'!$B$45:$V$45</c:f>
              <c:numCache>
                <c:formatCode>0.0</c:formatCode>
                <c:ptCount val="21"/>
                <c:pt idx="3">
                  <c:v>9.5</c:v>
                </c:pt>
                <c:pt idx="4">
                  <c:v>7.5</c:v>
                </c:pt>
                <c:pt idx="5">
                  <c:v>7.5</c:v>
                </c:pt>
                <c:pt idx="6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5D0-4174-9829-105BB73FDB76}"/>
            </c:ext>
          </c:extLst>
        </c:ser>
        <c:ser>
          <c:idx val="12"/>
          <c:order val="12"/>
          <c:tx>
            <c:strRef>
              <c:f>'CSP rev._FM_p. CSB rev._MoF_f.'!$A$46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rev._MoF_f.'!$B$46:$V$46</c:f>
              <c:numCache>
                <c:formatCode>0.0</c:formatCode>
                <c:ptCount val="21"/>
                <c:pt idx="4">
                  <c:v>1.3</c:v>
                </c:pt>
                <c:pt idx="5">
                  <c:v>2</c:v>
                </c:pt>
                <c:pt idx="6">
                  <c:v>4.5</c:v>
                </c:pt>
                <c:pt idx="7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5D0-4174-9829-105BB73FDB76}"/>
            </c:ext>
          </c:extLst>
        </c:ser>
        <c:ser>
          <c:idx val="13"/>
          <c:order val="13"/>
          <c:tx>
            <c:strRef>
              <c:f>'CSP rev._FM_p. CSB rev._MoF_f.'!$A$47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rev._MoF_f.'!$B$47:$V$47</c:f>
              <c:numCache>
                <c:formatCode>0.0</c:formatCode>
                <c:ptCount val="21"/>
                <c:pt idx="5">
                  <c:v>-18</c:v>
                </c:pt>
                <c:pt idx="6">
                  <c:v>-4</c:v>
                </c:pt>
                <c:pt idx="7">
                  <c:v>2</c:v>
                </c:pt>
                <c:pt idx="8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5D0-4174-9829-105BB73FDB76}"/>
            </c:ext>
          </c:extLst>
        </c:ser>
        <c:ser>
          <c:idx val="14"/>
          <c:order val="14"/>
          <c:tx>
            <c:strRef>
              <c:f>'CSP rev._FM_p. CSB rev._MoF_f.'!$A$48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rev._MoF_f.'!$B$48:$V$48</c:f>
              <c:numCache>
                <c:formatCode>0.0</c:formatCode>
                <c:ptCount val="21"/>
                <c:pt idx="6">
                  <c:v>-0.4</c:v>
                </c:pt>
                <c:pt idx="7">
                  <c:v>3.3</c:v>
                </c:pt>
                <c:pt idx="8">
                  <c:v>4</c:v>
                </c:pt>
                <c:pt idx="9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5D0-4174-9829-105BB73FDB76}"/>
            </c:ext>
          </c:extLst>
        </c:ser>
        <c:ser>
          <c:idx val="15"/>
          <c:order val="15"/>
          <c:tx>
            <c:strRef>
              <c:f>'CSP rev._FM_p. CSB rev._MoF_f.'!$A$49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rev._MoF_f.'!$B$49:$V$49</c:f>
              <c:numCache>
                <c:formatCode>0.0</c:formatCode>
                <c:ptCount val="21"/>
                <c:pt idx="7">
                  <c:v>4.5</c:v>
                </c:pt>
                <c:pt idx="8">
                  <c:v>2.5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5D0-4174-9829-105BB73FDB76}"/>
            </c:ext>
          </c:extLst>
        </c:ser>
        <c:ser>
          <c:idx val="16"/>
          <c:order val="16"/>
          <c:tx>
            <c:strRef>
              <c:f>'CSP rev._FM_p. CSB rev._MoF_f.'!$A$50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rev._MoF_f.'!$B$50:$V$50</c:f>
              <c:numCache>
                <c:formatCode>0.0</c:formatCode>
                <c:ptCount val="21"/>
                <c:pt idx="8">
                  <c:v>4</c:v>
                </c:pt>
                <c:pt idx="9">
                  <c:v>3.7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5D0-4174-9829-105BB73FDB76}"/>
            </c:ext>
          </c:extLst>
        </c:ser>
        <c:ser>
          <c:idx val="17"/>
          <c:order val="17"/>
          <c:tx>
            <c:strRef>
              <c:f>'CSP rev._FM_p. CSB rev._MoF_f.'!$A$51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rev._MoF_f.'!$B$51:$V$51</c:f>
              <c:numCache>
                <c:formatCode>General</c:formatCode>
                <c:ptCount val="21"/>
                <c:pt idx="9" formatCode="0.0">
                  <c:v>4.2</c:v>
                </c:pt>
                <c:pt idx="10" formatCode="0.0">
                  <c:v>4.2</c:v>
                </c:pt>
                <c:pt idx="11" formatCode="0.0">
                  <c:v>4</c:v>
                </c:pt>
                <c:pt idx="12" formatCode="0.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5D0-4174-9829-105BB73FDB76}"/>
            </c:ext>
          </c:extLst>
        </c:ser>
        <c:ser>
          <c:idx val="18"/>
          <c:order val="18"/>
          <c:tx>
            <c:strRef>
              <c:f>'CSP rev._FM_p. CSB rev._MoF_f.'!$A$52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rev._MoF_f.'!$B$52:$V$52</c:f>
              <c:numCache>
                <c:formatCode>General</c:formatCode>
                <c:ptCount val="21"/>
                <c:pt idx="10" formatCode="0.0">
                  <c:v>2.9</c:v>
                </c:pt>
                <c:pt idx="11" formatCode="0.0">
                  <c:v>2.8</c:v>
                </c:pt>
                <c:pt idx="12" formatCode="0.0">
                  <c:v>3.3</c:v>
                </c:pt>
                <c:pt idx="13" formatCode="0.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5D0-4174-9829-105BB73FDB76}"/>
            </c:ext>
          </c:extLst>
        </c:ser>
        <c:ser>
          <c:idx val="19"/>
          <c:order val="19"/>
          <c:tx>
            <c:strRef>
              <c:f>'CSP rev._FM_p. CSB rev._MoF_f.'!$A$53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rev._MoF_f.'!$B$53:$V$53</c:f>
              <c:numCache>
                <c:formatCode>General</c:formatCode>
                <c:ptCount val="21"/>
                <c:pt idx="11" formatCode="0.0">
                  <c:v>2.1</c:v>
                </c:pt>
                <c:pt idx="12" formatCode="0.0">
                  <c:v>3</c:v>
                </c:pt>
                <c:pt idx="13" formatCode="0.0">
                  <c:v>3.6</c:v>
                </c:pt>
                <c:pt idx="14" formatCode="0.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5D0-4174-9829-105BB73FDB76}"/>
            </c:ext>
          </c:extLst>
        </c:ser>
        <c:ser>
          <c:idx val="20"/>
          <c:order val="20"/>
          <c:tx>
            <c:strRef>
              <c:f>'CSP rev._FM_p. CSB rev._MoF_f.'!$A$54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rev._MoF_f.'!$B$54:$V$54</c:f>
              <c:numCache>
                <c:formatCode>General</c:formatCode>
                <c:ptCount val="21"/>
                <c:pt idx="12" formatCode="0.0">
                  <c:v>2.5</c:v>
                </c:pt>
                <c:pt idx="13" formatCode="0.0">
                  <c:v>3.5</c:v>
                </c:pt>
                <c:pt idx="14" formatCode="0.0">
                  <c:v>3.4</c:v>
                </c:pt>
                <c:pt idx="15" formatCode="0.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5D0-4174-9829-105BB73FDB76}"/>
            </c:ext>
          </c:extLst>
        </c:ser>
        <c:ser>
          <c:idx val="21"/>
          <c:order val="21"/>
          <c:tx>
            <c:strRef>
              <c:f>'CSP rev._FM_p. CSB rev._MoF_f.'!$A$55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rev._MoF_f.'!$B$55:$V$55</c:f>
              <c:numCache>
                <c:formatCode>0.0</c:formatCode>
                <c:ptCount val="21"/>
                <c:pt idx="13">
                  <c:v>3.7</c:v>
                </c:pt>
                <c:pt idx="14">
                  <c:v>3.4</c:v>
                </c:pt>
                <c:pt idx="15">
                  <c:v>3.2</c:v>
                </c:pt>
                <c:pt idx="1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5D0-4174-9829-105BB73FDB76}"/>
            </c:ext>
          </c:extLst>
        </c:ser>
        <c:ser>
          <c:idx val="22"/>
          <c:order val="22"/>
          <c:tx>
            <c:strRef>
              <c:f>'CSP rev._FM_p. CSB rev._MoF_f.'!$A$56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rev._MoF_f.'!$B$56:$V$56</c:f>
              <c:numCache>
                <c:formatCode>0.0</c:formatCode>
                <c:ptCount val="21"/>
                <c:pt idx="14">
                  <c:v>4.8</c:v>
                </c:pt>
                <c:pt idx="15">
                  <c:v>3.0000000000000027</c:v>
                </c:pt>
                <c:pt idx="16">
                  <c:v>3.0000000999999665</c:v>
                </c:pt>
                <c:pt idx="17">
                  <c:v>2.9000000999999997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95D0-4174-9829-105BB73FDB76}"/>
            </c:ext>
          </c:extLst>
        </c:ser>
        <c:ser>
          <c:idx val="23"/>
          <c:order val="23"/>
          <c:tx>
            <c:strRef>
              <c:f>'CSP rev._FM_p. CSB rev._MoF_f.'!$A$57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rev._MoF_f.'!$B$57:$V$57</c:f>
              <c:numCache>
                <c:formatCode>0.0</c:formatCode>
                <c:ptCount val="21"/>
                <c:pt idx="15">
                  <c:v>3.1651759586520889</c:v>
                </c:pt>
                <c:pt idx="16">
                  <c:v>2.8019437387727164</c:v>
                </c:pt>
                <c:pt idx="17">
                  <c:v>2.7963225380752244</c:v>
                </c:pt>
                <c:pt idx="18">
                  <c:v>2.7948470188598362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95D0-4174-9829-105BB73FDB76}"/>
            </c:ext>
          </c:extLst>
        </c:ser>
        <c:ser>
          <c:idx val="24"/>
          <c:order val="24"/>
          <c:tx>
            <c:strRef>
              <c:f>'CSP rev._FM_p. CSB rev._MoF_f.'!$A$58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rev._MoF_f.'!$B$58:$V$58</c:f>
              <c:numCache>
                <c:formatCode>0.0</c:formatCode>
                <c:ptCount val="21"/>
                <c:pt idx="16">
                  <c:v>-7</c:v>
                </c:pt>
                <c:pt idx="17">
                  <c:v>5.0999999999999996</c:v>
                </c:pt>
                <c:pt idx="18">
                  <c:v>3.1</c:v>
                </c:pt>
                <c:pt idx="19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5D0-4174-9829-105BB73FDB76}"/>
            </c:ext>
          </c:extLst>
        </c:ser>
        <c:ser>
          <c:idx val="25"/>
          <c:order val="25"/>
          <c:tx>
            <c:strRef>
              <c:f>'CSP rev._FM_p. CSB rev._MoF_f.'!$A$59</c:f>
              <c:strCache>
                <c:ptCount val="1"/>
                <c:pt idx="0">
                  <c:v>Reālā IKP pieaugums % Real GDP growth %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rev._MoF_f.'!$B$32:$V$32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rev._MoF_f.'!$B$59:$V$59</c:f>
              <c:numCache>
                <c:formatCode>0.0</c:formatCode>
                <c:ptCount val="21"/>
                <c:pt idx="17" formatCode="General">
                  <c:v>3.7</c:v>
                </c:pt>
                <c:pt idx="18">
                  <c:v>5</c:v>
                </c:pt>
                <c:pt idx="19">
                  <c:v>3.5</c:v>
                </c:pt>
                <c:pt idx="2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5D0-4174-9829-105BB73FD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8533360"/>
        <c:axId val="988104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'CSP rev._FM_p. CSB rev._MoF_f.'!$A$35</c15:sqref>
                        </c15:formulaRef>
                      </c:ext>
                    </c:extLst>
                    <c:strCache>
                      <c:ptCount val="1"/>
                      <c:pt idx="0">
                        <c:v>Reālā IKP pieaugums % Real GDP growth % (Actual, CSB rev. 2022)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'CSP rev._FM_p. CSB rev._MoF_f.'!$B$32:$V$32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'CSP rev._FM_p. CSB rev._MoF_f.'!$B$35:$V$35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8.3000000000000007</c:v>
                      </c:pt>
                      <c:pt idx="1">
                        <c:v>10.7</c:v>
                      </c:pt>
                      <c:pt idx="2">
                        <c:v>12</c:v>
                      </c:pt>
                      <c:pt idx="3">
                        <c:v>9.9</c:v>
                      </c:pt>
                      <c:pt idx="4">
                        <c:v>-3.2</c:v>
                      </c:pt>
                      <c:pt idx="5">
                        <c:v>-14.3</c:v>
                      </c:pt>
                      <c:pt idx="6">
                        <c:v>-4.5</c:v>
                      </c:pt>
                      <c:pt idx="7">
                        <c:v>2.6</c:v>
                      </c:pt>
                      <c:pt idx="8">
                        <c:v>7</c:v>
                      </c:pt>
                      <c:pt idx="9">
                        <c:v>2</c:v>
                      </c:pt>
                      <c:pt idx="10">
                        <c:v>1.9</c:v>
                      </c:pt>
                      <c:pt idx="11">
                        <c:v>3.9</c:v>
                      </c:pt>
                      <c:pt idx="12">
                        <c:v>2.4</c:v>
                      </c:pt>
                      <c:pt idx="13">
                        <c:v>3.3</c:v>
                      </c:pt>
                      <c:pt idx="14">
                        <c:v>4</c:v>
                      </c:pt>
                      <c:pt idx="15">
                        <c:v>2.6</c:v>
                      </c:pt>
                      <c:pt idx="16">
                        <c:v>-2.2000000000000002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95D0-4174-9829-105BB73FDB7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rev._MoF_f.'!$A$36</c15:sqref>
                        </c15:formulaRef>
                      </c:ext>
                    </c:extLst>
                    <c:strCache>
                      <c:ptCount val="1"/>
                      <c:pt idx="0">
                        <c:v>Reālā IKP pieaugums %Real GDP growth % (Actual, CSB rev. 2021)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rev._MoF_f.'!$B$32:$V$32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rev._MoF_f.'!$B$36:$V$36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8.3000000000000007</c:v>
                      </c:pt>
                      <c:pt idx="1">
                        <c:v>10.7</c:v>
                      </c:pt>
                      <c:pt idx="2">
                        <c:v>12</c:v>
                      </c:pt>
                      <c:pt idx="3">
                        <c:v>9.9</c:v>
                      </c:pt>
                      <c:pt idx="4">
                        <c:v>-3.2</c:v>
                      </c:pt>
                      <c:pt idx="5">
                        <c:v>-14.2</c:v>
                      </c:pt>
                      <c:pt idx="6">
                        <c:v>-4.5</c:v>
                      </c:pt>
                      <c:pt idx="7">
                        <c:v>2.6</c:v>
                      </c:pt>
                      <c:pt idx="8">
                        <c:v>7</c:v>
                      </c:pt>
                      <c:pt idx="9">
                        <c:v>2</c:v>
                      </c:pt>
                      <c:pt idx="10">
                        <c:v>1.9</c:v>
                      </c:pt>
                      <c:pt idx="11">
                        <c:v>3.9</c:v>
                      </c:pt>
                      <c:pt idx="12">
                        <c:v>2.4</c:v>
                      </c:pt>
                      <c:pt idx="13">
                        <c:v>3.3</c:v>
                      </c:pt>
                      <c:pt idx="14">
                        <c:v>4</c:v>
                      </c:pt>
                      <c:pt idx="15">
                        <c:v>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5D0-4174-9829-105BB73FDB7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rev._MoF_f.'!$A$37</c15:sqref>
                        </c15:formulaRef>
                      </c:ext>
                    </c:extLst>
                    <c:strCache>
                      <c:ptCount val="1"/>
                      <c:pt idx="0">
                        <c:v>Reālā IKP pieaugums % Real GDP growth % (Actual, CSB rev. 2020)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rev._MoF_f.'!$B$32:$V$32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rev._MoF_f.'!$B$37:$V$37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8.5</c:v>
                      </c:pt>
                      <c:pt idx="1">
                        <c:v>10.7</c:v>
                      </c:pt>
                      <c:pt idx="2">
                        <c:v>12</c:v>
                      </c:pt>
                      <c:pt idx="3">
                        <c:v>10</c:v>
                      </c:pt>
                      <c:pt idx="4">
                        <c:v>-3.3</c:v>
                      </c:pt>
                      <c:pt idx="5">
                        <c:v>-14.3</c:v>
                      </c:pt>
                      <c:pt idx="6">
                        <c:v>-4.4000000000000004</c:v>
                      </c:pt>
                      <c:pt idx="7">
                        <c:v>6.5</c:v>
                      </c:pt>
                      <c:pt idx="8">
                        <c:v>4.3</c:v>
                      </c:pt>
                      <c:pt idx="9">
                        <c:v>2.2999999999999998</c:v>
                      </c:pt>
                      <c:pt idx="10">
                        <c:v>1.1000000000000001</c:v>
                      </c:pt>
                      <c:pt idx="11">
                        <c:v>4</c:v>
                      </c:pt>
                      <c:pt idx="12">
                        <c:v>2.4</c:v>
                      </c:pt>
                      <c:pt idx="13">
                        <c:v>3.3</c:v>
                      </c:pt>
                      <c:pt idx="14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5D0-4174-9829-105BB73FDB7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rev._MoF_f.'!$A$38</c15:sqref>
                        </c15:formulaRef>
                      </c:ext>
                    </c:extLst>
                    <c:strCache>
                      <c:ptCount val="1"/>
                      <c:pt idx="0">
                        <c:v>Reālā IKP pieaugums % Real GDP growth % (Actual, CSB rev. 2019)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rev._MoF_f.'!$B$32:$V$32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rev._MoF_f.'!$B$38:$V$38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8.3355467999927182</c:v>
                      </c:pt>
                      <c:pt idx="1">
                        <c:v>10.697037062198</c:v>
                      </c:pt>
                      <c:pt idx="2">
                        <c:v>11.889385367081907</c:v>
                      </c:pt>
                      <c:pt idx="3">
                        <c:v>9.9792693296943966</c:v>
                      </c:pt>
                      <c:pt idx="4">
                        <c:v>-3.3</c:v>
                      </c:pt>
                      <c:pt idx="5">
                        <c:v>-14.2</c:v>
                      </c:pt>
                      <c:pt idx="6">
                        <c:v>-4.5</c:v>
                      </c:pt>
                      <c:pt idx="7">
                        <c:v>6.2851186149342597</c:v>
                      </c:pt>
                      <c:pt idx="8">
                        <c:v>4.1342316499835663</c:v>
                      </c:pt>
                      <c:pt idx="9">
                        <c:v>2.3280042634440168</c:v>
                      </c:pt>
                      <c:pt idx="10">
                        <c:v>1.915190377943321</c:v>
                      </c:pt>
                      <c:pt idx="11">
                        <c:v>3.2605243813785378</c:v>
                      </c:pt>
                      <c:pt idx="12">
                        <c:v>1.7738095769341156</c:v>
                      </c:pt>
                      <c:pt idx="13">
                        <c:v>3.7873137577999705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5D0-4174-9829-105BB73FDB7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rev._MoF_f.'!$A$39</c15:sqref>
                        </c15:formulaRef>
                      </c:ext>
                    </c:extLst>
                    <c:strCache>
                      <c:ptCount val="1"/>
                      <c:pt idx="0">
                        <c:v>Reālā IKP pieaugums % Real GDP growth % (Actual, FM budget)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rev._MoF_f.'!$B$32:$V$32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rev._MoF_f.'!$B$39:$V$39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8.3355467999927182</c:v>
                      </c:pt>
                      <c:pt idx="1">
                        <c:v>10.697037062198014</c:v>
                      </c:pt>
                      <c:pt idx="2">
                        <c:v>11.889385367081905</c:v>
                      </c:pt>
                      <c:pt idx="3">
                        <c:v>9.9792693296943877</c:v>
                      </c:pt>
                      <c:pt idx="4">
                        <c:v>-3.5476442246113349</c:v>
                      </c:pt>
                      <c:pt idx="5">
                        <c:v>-14.401691783140869</c:v>
                      </c:pt>
                      <c:pt idx="6">
                        <c:v>-3.9406703055711478</c:v>
                      </c:pt>
                      <c:pt idx="7">
                        <c:v>6.3810212588655268</c:v>
                      </c:pt>
                      <c:pt idx="8">
                        <c:v>4.0346283749703504</c:v>
                      </c:pt>
                      <c:pt idx="9">
                        <c:v>2.4298512084855783</c:v>
                      </c:pt>
                      <c:pt idx="10">
                        <c:v>1.8582436516565437</c:v>
                      </c:pt>
                      <c:pt idx="11">
                        <c:v>2.9717038316125821</c:v>
                      </c:pt>
                      <c:pt idx="12">
                        <c:v>2.0643812960710717</c:v>
                      </c:pt>
                      <c:pt idx="13">
                        <c:v>4.6364796214269033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5D0-4174-9829-105BB73FDB7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rev._MoF_f.'!$A$40</c15:sqref>
                        </c15:formulaRef>
                      </c:ext>
                    </c:extLst>
                    <c:strCache>
                      <c:ptCount val="1"/>
                      <c:pt idx="0">
                        <c:v>Reālā IKP pieaugums % Real GDP growth % (Actual, ESA2010)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rev._MoF_f.'!$B$32:$V$32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rev._MoF_f.'!$B$40:$V$40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8.3355467999927182</c:v>
                      </c:pt>
                      <c:pt idx="1">
                        <c:v>10.697037062198014</c:v>
                      </c:pt>
                      <c:pt idx="2">
                        <c:v>11.889385367081905</c:v>
                      </c:pt>
                      <c:pt idx="3">
                        <c:v>9.9792693296943877</c:v>
                      </c:pt>
                      <c:pt idx="4">
                        <c:v>-3.5476442246113451</c:v>
                      </c:pt>
                      <c:pt idx="5">
                        <c:v>-14.40169178314086</c:v>
                      </c:pt>
                      <c:pt idx="6">
                        <c:v>-3.9406703055711567</c:v>
                      </c:pt>
                      <c:pt idx="7">
                        <c:v>6.3810212588655251</c:v>
                      </c:pt>
                      <c:pt idx="8">
                        <c:v>4.034628374970346</c:v>
                      </c:pt>
                      <c:pt idx="9">
                        <c:v>2.4298512084855797</c:v>
                      </c:pt>
                      <c:pt idx="10">
                        <c:v>1.8582436516565475</c:v>
                      </c:pt>
                      <c:pt idx="11">
                        <c:v>2.9717038316125746</c:v>
                      </c:pt>
                      <c:pt idx="12">
                        <c:v>2.0643812960710854</c:v>
                      </c:pt>
                      <c:pt idx="13">
                        <c:v>4.6364796214268917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5D0-4174-9829-105BB73FDB76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rev._MoF_f.'!$A$41</c15:sqref>
                        </c15:formulaRef>
                      </c:ext>
                    </c:extLst>
                    <c:strCache>
                      <c:ptCount val="1"/>
                      <c:pt idx="0">
                        <c:v>Reālā IKP pieaugums % Real GDP growth % (Actual, ESA95)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rev._MoF_f.'!$B$32:$V$32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rev._MoF_f.'!$B$41:$V$41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8.8271662011556327</c:v>
                      </c:pt>
                      <c:pt idx="1">
                        <c:v>10.098466345875556</c:v>
                      </c:pt>
                      <c:pt idx="2">
                        <c:v>10.988177506469857</c:v>
                      </c:pt>
                      <c:pt idx="3">
                        <c:v>9.9870549212954582</c:v>
                      </c:pt>
                      <c:pt idx="4">
                        <c:v>-2.7714461598629407</c:v>
                      </c:pt>
                      <c:pt idx="5">
                        <c:v>-17.699033956598377</c:v>
                      </c:pt>
                      <c:pt idx="6">
                        <c:v>-1.3066131481671377</c:v>
                      </c:pt>
                      <c:pt idx="7">
                        <c:v>5.306487211676977</c:v>
                      </c:pt>
                      <c:pt idx="8">
                        <c:v>5.2167352076547626</c:v>
                      </c:pt>
                      <c:pt idx="9">
                        <c:v>4.1100958052690046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5D0-4174-9829-105BB73FDB76}"/>
                  </c:ext>
                </c:extLst>
              </c15:ser>
            </c15:filteredLineSeries>
          </c:ext>
        </c:extLst>
      </c:lineChart>
      <c:catAx>
        <c:axId val="109853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104800"/>
        <c:crosses val="autoZero"/>
        <c:auto val="1"/>
        <c:lblAlgn val="ctr"/>
        <c:lblOffset val="100"/>
        <c:noMultiLvlLbl val="0"/>
      </c:catAx>
      <c:valAx>
        <c:axId val="98810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853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Inflācija (PCI)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prognoze un izpilde /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000"/>
              <a:t> Inflation (CPI)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endParaRPr lang="ru-RU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0.319926895664970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791805416735724E-2"/>
          <c:y val="0.15923232323232323"/>
          <c:w val="0.8889723203029648"/>
          <c:h val="0.64177682335162667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Charts'!$A$190</c:f>
              <c:strCache>
                <c:ptCount val="1"/>
                <c:pt idx="0">
                  <c:v>(t) Prognozētā inflācija (PCI) /Forecasted Inflation (CPI)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'Grafiska_analize_makro Charts'!$B$1:$S$1</c:f>
              <c:numCache>
                <c:formatCode>@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'Grafiska_analize_makro Charts'!$B$190:$S$190</c:f>
              <c:numCache>
                <c:formatCode>0.0</c:formatCode>
                <c:ptCount val="18"/>
                <c:pt idx="0">
                  <c:v>6.3</c:v>
                </c:pt>
                <c:pt idx="1">
                  <c:v>6.4</c:v>
                </c:pt>
                <c:pt idx="2">
                  <c:v>6.5</c:v>
                </c:pt>
                <c:pt idx="3">
                  <c:v>8.8000000000000007</c:v>
                </c:pt>
                <c:pt idx="4">
                  <c:v>16.2</c:v>
                </c:pt>
                <c:pt idx="5">
                  <c:v>3.5</c:v>
                </c:pt>
                <c:pt idx="6">
                  <c:v>-1.2</c:v>
                </c:pt>
                <c:pt idx="7">
                  <c:v>4.4000000000000004</c:v>
                </c:pt>
                <c:pt idx="8">
                  <c:v>2.2999999999999998</c:v>
                </c:pt>
                <c:pt idx="9">
                  <c:v>0.4</c:v>
                </c:pt>
                <c:pt idx="10">
                  <c:v>0.8</c:v>
                </c:pt>
                <c:pt idx="11">
                  <c:v>0.8</c:v>
                </c:pt>
                <c:pt idx="12">
                  <c:v>0</c:v>
                </c:pt>
                <c:pt idx="13">
                  <c:v>2.8</c:v>
                </c:pt>
                <c:pt idx="14">
                  <c:v>2.5</c:v>
                </c:pt>
                <c:pt idx="15">
                  <c:v>2.8</c:v>
                </c:pt>
                <c:pt idx="16">
                  <c:v>0.2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F-4A56-B395-6EEC2E2BCCFA}"/>
            </c:ext>
          </c:extLst>
        </c:ser>
        <c:ser>
          <c:idx val="1"/>
          <c:order val="1"/>
          <c:tx>
            <c:strRef>
              <c:f>'Grafiska_analize_makro Charts'!$A$191</c:f>
              <c:strCache>
                <c:ptCount val="1"/>
                <c:pt idx="0">
                  <c:v>Aktuālie dati inflācija (PCI)/Actual  Inflation (CPI)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Charts'!$B$1:$S$1</c:f>
              <c:numCache>
                <c:formatCode>@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'Grafiska_analize_makro Charts'!$B$191:$S$191</c:f>
              <c:numCache>
                <c:formatCode>0.0</c:formatCode>
                <c:ptCount val="18"/>
                <c:pt idx="0">
                  <c:v>6.1941725728428452</c:v>
                </c:pt>
                <c:pt idx="1">
                  <c:v>6.7473968465535705</c:v>
                </c:pt>
                <c:pt idx="2">
                  <c:v>6.5363427876487208</c:v>
                </c:pt>
                <c:pt idx="3">
                  <c:v>10.092914703421556</c:v>
                </c:pt>
                <c:pt idx="4">
                  <c:v>15.402460824643939</c:v>
                </c:pt>
                <c:pt idx="5">
                  <c:v>3.5341120261922327</c:v>
                </c:pt>
                <c:pt idx="6">
                  <c:v>-1.0846486930523866</c:v>
                </c:pt>
                <c:pt idx="7">
                  <c:v>4.3706792080006949</c:v>
                </c:pt>
                <c:pt idx="8">
                  <c:v>2.2578915204350096</c:v>
                </c:pt>
                <c:pt idx="9">
                  <c:v>-2.9515290628040702E-2</c:v>
                </c:pt>
                <c:pt idx="10">
                  <c:v>0.62037009925921893</c:v>
                </c:pt>
                <c:pt idx="11">
                  <c:v>0.174354385594782</c:v>
                </c:pt>
                <c:pt idx="12">
                  <c:v>0.14064476304021412</c:v>
                </c:pt>
                <c:pt idx="13">
                  <c:v>2.930294902925823</c:v>
                </c:pt>
                <c:pt idx="14">
                  <c:v>2.5344028482822409</c:v>
                </c:pt>
                <c:pt idx="15">
                  <c:v>2.8115494557848137</c:v>
                </c:pt>
                <c:pt idx="16">
                  <c:v>0.21888443570144034</c:v>
                </c:pt>
                <c:pt idx="17">
                  <c:v>3.2758733754289011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F-4A56-B395-6EEC2E2BC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081720"/>
        <c:axId val="938085880"/>
      </c:lineChart>
      <c:catAx>
        <c:axId val="9380817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085880"/>
        <c:crosses val="autoZero"/>
        <c:auto val="1"/>
        <c:lblAlgn val="ctr"/>
        <c:lblOffset val="100"/>
        <c:noMultiLvlLbl val="0"/>
      </c:catAx>
      <c:valAx>
        <c:axId val="93808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08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Inflācija (PCI)prognoze un izpilde /</a:t>
            </a:r>
          </a:p>
          <a:p>
            <a:pPr>
              <a:defRPr/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Inflation (CPI)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endParaRPr lang="ru-RU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>
              <a:defRPr/>
            </a:pPr>
            <a:r>
              <a:rPr lang="en-GB" sz="1000" b="0" i="0" baseline="0">
                <a:effectLst/>
              </a:rPr>
              <a:t>t+1</a:t>
            </a:r>
            <a:endParaRPr lang="ru-RU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74724062168359E-2"/>
          <c:y val="0.16847659970481529"/>
          <c:w val="0.89238911372111207"/>
          <c:h val="0.64962040409768707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Charts'!$A$193</c:f>
              <c:strCache>
                <c:ptCount val="1"/>
                <c:pt idx="0">
                  <c:v>(t+1) Prognozētā inflācija (PCI) /Forecasted Inflation (CPI)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'Grafiska_analize_makro Charts'!$C$4:$T$4</c:f>
              <c:numCache>
                <c:formatCode>@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'Grafiska_analize_makro Charts'!$C$193:$T$193</c:f>
              <c:numCache>
                <c:formatCode>0.0</c:formatCode>
                <c:ptCount val="18"/>
                <c:pt idx="0">
                  <c:v>4.3</c:v>
                </c:pt>
                <c:pt idx="1">
                  <c:v>4.5</c:v>
                </c:pt>
                <c:pt idx="2">
                  <c:v>5.9</c:v>
                </c:pt>
                <c:pt idx="3">
                  <c:v>6.3</c:v>
                </c:pt>
                <c:pt idx="4">
                  <c:v>9.8000000000000007</c:v>
                </c:pt>
                <c:pt idx="5">
                  <c:v>-3.7</c:v>
                </c:pt>
                <c:pt idx="6">
                  <c:v>1.1000000000000001</c:v>
                </c:pt>
                <c:pt idx="7">
                  <c:v>2.4</c:v>
                </c:pt>
                <c:pt idx="8">
                  <c:v>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</c:v>
                </c:pt>
                <c:pt idx="12">
                  <c:v>1.6</c:v>
                </c:pt>
                <c:pt idx="13">
                  <c:v>2.8</c:v>
                </c:pt>
                <c:pt idx="14">
                  <c:v>2.5</c:v>
                </c:pt>
                <c:pt idx="15">
                  <c:v>2.5</c:v>
                </c:pt>
                <c:pt idx="16">
                  <c:v>1.2</c:v>
                </c:pt>
                <c:pt idx="17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4-4D89-B250-17BD255A0C5C}"/>
            </c:ext>
          </c:extLst>
        </c:ser>
        <c:ser>
          <c:idx val="1"/>
          <c:order val="1"/>
          <c:tx>
            <c:strRef>
              <c:f>'Grafiska_analize_makro Charts'!$A$194</c:f>
              <c:strCache>
                <c:ptCount val="1"/>
                <c:pt idx="0">
                  <c:v>(t+1) Aktuālie dati inflācija (PCI)/Actual  Inflation (CPI)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Charts'!$C$4:$T$4</c:f>
              <c:numCache>
                <c:formatCode>@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'Grafiska_analize_makro Charts'!$C$194:$T$194</c:f>
              <c:numCache>
                <c:formatCode>0.0</c:formatCode>
                <c:ptCount val="18"/>
                <c:pt idx="0">
                  <c:v>6.7473968465535705</c:v>
                </c:pt>
                <c:pt idx="1">
                  <c:v>6.5363427876487208</c:v>
                </c:pt>
                <c:pt idx="2">
                  <c:v>10.092914703421556</c:v>
                </c:pt>
                <c:pt idx="3">
                  <c:v>15.402460824643939</c:v>
                </c:pt>
                <c:pt idx="4">
                  <c:v>3.5341120261922327</c:v>
                </c:pt>
                <c:pt idx="5">
                  <c:v>-1.0846486930523866</c:v>
                </c:pt>
                <c:pt idx="6">
                  <c:v>4.3706792080006949</c:v>
                </c:pt>
                <c:pt idx="7">
                  <c:v>2.2578915204350096</c:v>
                </c:pt>
                <c:pt idx="8">
                  <c:v>-2.9515290628040702E-2</c:v>
                </c:pt>
                <c:pt idx="9">
                  <c:v>0.62037009925921893</c:v>
                </c:pt>
                <c:pt idx="10">
                  <c:v>0.174354385594782</c:v>
                </c:pt>
                <c:pt idx="11">
                  <c:v>0.14064476304021412</c:v>
                </c:pt>
                <c:pt idx="12">
                  <c:v>2.930294902925823</c:v>
                </c:pt>
                <c:pt idx="13">
                  <c:v>2.5344028482822409</c:v>
                </c:pt>
                <c:pt idx="14">
                  <c:v>2.8115494557848137</c:v>
                </c:pt>
                <c:pt idx="15">
                  <c:v>0.21888443570144034</c:v>
                </c:pt>
                <c:pt idx="16">
                  <c:v>3.2758733754289011</c:v>
                </c:pt>
                <c:pt idx="17">
                  <c:v>17.310465661901148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4-4D89-B250-17BD255A0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189240"/>
        <c:axId val="785190520"/>
      </c:lineChart>
      <c:catAx>
        <c:axId val="7851892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190520"/>
        <c:crosses val="autoZero"/>
        <c:auto val="1"/>
        <c:lblAlgn val="ctr"/>
        <c:lblOffset val="100"/>
        <c:noMultiLvlLbl val="0"/>
      </c:catAx>
      <c:valAx>
        <c:axId val="78519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18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Inflācija (PCI)prognoze un izpilde /</a:t>
            </a:r>
          </a:p>
          <a:p>
            <a:pPr>
              <a:defRPr/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Inflation (CPI)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endParaRPr lang="lv-LV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>
              <a:defRPr/>
            </a:pPr>
            <a:r>
              <a:rPr lang="en-GB" sz="1000" b="0" i="0" baseline="0">
                <a:effectLst/>
              </a:rPr>
              <a:t>t+2</a:t>
            </a:r>
            <a:endParaRPr lang="ru-RU" sz="1000">
              <a:effectLst/>
            </a:endParaRPr>
          </a:p>
        </c:rich>
      </c:tx>
      <c:layout>
        <c:manualLayout>
          <c:xMode val="edge"/>
          <c:yMode val="edge"/>
          <c:x val="0.35613143549364018"/>
          <c:y val="4.796163069544364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908136482939636E-2"/>
          <c:y val="0.18040786268622894"/>
          <c:w val="0.89288673531193219"/>
          <c:h val="0.5833799731868049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Charts'!$A$196</c:f>
              <c:strCache>
                <c:ptCount val="1"/>
                <c:pt idx="0">
                  <c:v>(t+2) Prognozētā inflācija (PCI) /Forecasted Inflation (CPI)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'Grafiska_analize_makro Charts'!$D$7:$U$7</c:f>
              <c:numCache>
                <c:formatCode>@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'Grafiska_analize_makro Charts'!$D$196:$T$196</c:f>
              <c:numCache>
                <c:formatCode>0.0</c:formatCode>
                <c:ptCount val="17"/>
                <c:pt idx="0">
                  <c:v>3.2</c:v>
                </c:pt>
                <c:pt idx="1">
                  <c:v>2.8</c:v>
                </c:pt>
                <c:pt idx="2">
                  <c:v>4.8</c:v>
                </c:pt>
                <c:pt idx="3">
                  <c:v>4.2</c:v>
                </c:pt>
                <c:pt idx="4">
                  <c:v>6.4</c:v>
                </c:pt>
                <c:pt idx="5">
                  <c:v>-2.8</c:v>
                </c:pt>
                <c:pt idx="6">
                  <c:v>1.5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</c:v>
                </c:pt>
                <c:pt idx="13">
                  <c:v>2.4</c:v>
                </c:pt>
                <c:pt idx="14">
                  <c:v>2.1999999999999997</c:v>
                </c:pt>
                <c:pt idx="15">
                  <c:v>2.1</c:v>
                </c:pt>
                <c:pt idx="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3A-4C86-8F38-26FED564EC9F}"/>
            </c:ext>
          </c:extLst>
        </c:ser>
        <c:ser>
          <c:idx val="1"/>
          <c:order val="1"/>
          <c:tx>
            <c:strRef>
              <c:f>'Grafiska_analize_makro Charts'!$A$197</c:f>
              <c:strCache>
                <c:ptCount val="1"/>
                <c:pt idx="0">
                  <c:v>(t+2) Aktuālie dati inflācija (PCI)/Actual  Inflation (CPI)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Charts'!$D$7:$U$7</c:f>
              <c:numCache>
                <c:formatCode>@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'Grafiska_analize_makro Charts'!$D$197:$T$197</c:f>
              <c:numCache>
                <c:formatCode>0.0</c:formatCode>
                <c:ptCount val="17"/>
                <c:pt idx="0">
                  <c:v>6.5363427876487208</c:v>
                </c:pt>
                <c:pt idx="1">
                  <c:v>10.092914703421556</c:v>
                </c:pt>
                <c:pt idx="2">
                  <c:v>15.402460824643939</c:v>
                </c:pt>
                <c:pt idx="3">
                  <c:v>3.5341120261922327</c:v>
                </c:pt>
                <c:pt idx="4">
                  <c:v>-1.0846486930523866</c:v>
                </c:pt>
                <c:pt idx="5">
                  <c:v>4.3706792080006949</c:v>
                </c:pt>
                <c:pt idx="6">
                  <c:v>2.2578915204350096</c:v>
                </c:pt>
                <c:pt idx="7">
                  <c:v>-2.9515290628040702E-2</c:v>
                </c:pt>
                <c:pt idx="8">
                  <c:v>0.62037009925921893</c:v>
                </c:pt>
                <c:pt idx="9">
                  <c:v>0.174354385594782</c:v>
                </c:pt>
                <c:pt idx="10">
                  <c:v>0.14064476304021412</c:v>
                </c:pt>
                <c:pt idx="11">
                  <c:v>2.930294902925823</c:v>
                </c:pt>
                <c:pt idx="12">
                  <c:v>2.5344028482822409</c:v>
                </c:pt>
                <c:pt idx="13">
                  <c:v>2.8115494557848137</c:v>
                </c:pt>
                <c:pt idx="14">
                  <c:v>0.21888443570144034</c:v>
                </c:pt>
                <c:pt idx="15">
                  <c:v>3.2758733754289011</c:v>
                </c:pt>
                <c:pt idx="16">
                  <c:v>17.310465661901148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A-4C86-8F38-26FED564E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975248"/>
        <c:axId val="794979408"/>
      </c:lineChart>
      <c:catAx>
        <c:axId val="7949752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979408"/>
        <c:crosses val="autoZero"/>
        <c:auto val="1"/>
        <c:lblAlgn val="ctr"/>
        <c:lblOffset val="100"/>
        <c:noMultiLvlLbl val="0"/>
      </c:catAx>
      <c:valAx>
        <c:axId val="79497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9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Inflācija (PCI)prognoze un izpilde /</a:t>
            </a:r>
          </a:p>
          <a:p>
            <a:pPr>
              <a:defRPr/>
            </a:pP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Inflation (CPI)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endParaRPr lang="lv-LV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>
              <a:defRPr/>
            </a:pPr>
            <a:r>
              <a:rPr lang="en-GB" sz="1000" b="0" i="0" baseline="0">
                <a:effectLst/>
              </a:rPr>
              <a:t>t+3</a:t>
            </a:r>
          </a:p>
          <a:p>
            <a:pPr>
              <a:defRPr/>
            </a:pPr>
            <a:endParaRPr lang="en-GB" sz="1800" b="0" i="0" baseline="0">
              <a:effectLst/>
            </a:endParaRPr>
          </a:p>
        </c:rich>
      </c:tx>
      <c:layout>
        <c:manualLayout>
          <c:xMode val="edge"/>
          <c:yMode val="edge"/>
          <c:x val="0.337384615384615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908136482939636E-2"/>
          <c:y val="0.13377224199288257"/>
          <c:w val="0.89288673531193219"/>
          <c:h val="0.69096001345027602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Charts'!$A$199</c:f>
              <c:strCache>
                <c:ptCount val="1"/>
                <c:pt idx="0">
                  <c:v>(t+3) Prognozētā inflācija (PCI) /Forecasted Inflation (CPI)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'Grafiska_analize_makro Charts'!$E$10:$T$10</c:f>
              <c:numCache>
                <c:formatCode>@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'Grafiska_analize_makro Charts'!$E$199:$T$199</c:f>
              <c:numCache>
                <c:formatCode>0.0</c:formatCode>
                <c:ptCount val="16"/>
                <c:pt idx="0">
                  <c:v>3</c:v>
                </c:pt>
                <c:pt idx="1">
                  <c:v>2.5</c:v>
                </c:pt>
                <c:pt idx="2">
                  <c:v>3.8</c:v>
                </c:pt>
                <c:pt idx="3">
                  <c:v>3.2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2.1</c:v>
                </c:pt>
                <c:pt idx="14">
                  <c:v>2.1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9-497C-9E44-B83793A83FF8}"/>
            </c:ext>
          </c:extLst>
        </c:ser>
        <c:ser>
          <c:idx val="1"/>
          <c:order val="1"/>
          <c:tx>
            <c:strRef>
              <c:f>'Grafiska_analize_makro Charts'!$A$200</c:f>
              <c:strCache>
                <c:ptCount val="1"/>
                <c:pt idx="0">
                  <c:v>(t+3) Aktuālie dati inflācija (PCI)/Actual  Inflation (CPI)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Charts'!$E$10:$T$10</c:f>
              <c:numCache>
                <c:formatCode>@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'Grafiska_analize_makro Charts'!$E$200:$T$200</c:f>
              <c:numCache>
                <c:formatCode>0.0</c:formatCode>
                <c:ptCount val="16"/>
                <c:pt idx="0">
                  <c:v>10.092914703421556</c:v>
                </c:pt>
                <c:pt idx="1">
                  <c:v>15.402460824643939</c:v>
                </c:pt>
                <c:pt idx="2">
                  <c:v>3.5341120261922327</c:v>
                </c:pt>
                <c:pt idx="3">
                  <c:v>-1.0846486930523866</c:v>
                </c:pt>
                <c:pt idx="4">
                  <c:v>4.3706792080006949</c:v>
                </c:pt>
                <c:pt idx="5">
                  <c:v>2.2578915204350096</c:v>
                </c:pt>
                <c:pt idx="6">
                  <c:v>-2.9515290628040702E-2</c:v>
                </c:pt>
                <c:pt idx="7">
                  <c:v>0.62037009925921893</c:v>
                </c:pt>
                <c:pt idx="8">
                  <c:v>0.174354385594782</c:v>
                </c:pt>
                <c:pt idx="9">
                  <c:v>0.14064476304021412</c:v>
                </c:pt>
                <c:pt idx="10">
                  <c:v>2.930294902925823</c:v>
                </c:pt>
                <c:pt idx="11">
                  <c:v>2.5344028482822409</c:v>
                </c:pt>
                <c:pt idx="12">
                  <c:v>2.8115494557848137</c:v>
                </c:pt>
                <c:pt idx="13">
                  <c:v>0.21888443570144034</c:v>
                </c:pt>
                <c:pt idx="14">
                  <c:v>3.2758733754289011</c:v>
                </c:pt>
                <c:pt idx="15">
                  <c:v>17.310465661901148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9-497C-9E44-B83793A83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3064"/>
        <c:axId val="715043704"/>
      </c:lineChart>
      <c:catAx>
        <c:axId val="7150430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3704"/>
        <c:crosses val="autoZero"/>
        <c:auto val="1"/>
        <c:lblAlgn val="ctr"/>
        <c:lblOffset val="100"/>
        <c:noMultiLvlLbl val="0"/>
      </c:catAx>
      <c:valAx>
        <c:axId val="71504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lv-LV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Inflācija (PCI)prognoze un izpilde /</a:t>
            </a:r>
          </a:p>
          <a:p>
            <a:pPr>
              <a:defRPr/>
            </a:pPr>
            <a:r>
              <a:rPr lang="lv-LV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 Inflation (CPI)</a:t>
            </a:r>
            <a:r>
              <a:rPr lang="en-GB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forecasted</a:t>
            </a:r>
            <a:r>
              <a:rPr lang="lv-LV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 and </a:t>
            </a:r>
            <a:r>
              <a:rPr lang="en-GB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actual</a:t>
            </a:r>
            <a:r>
              <a:rPr lang="lv-LV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 </a:t>
            </a:r>
            <a:endParaRPr lang="ru-RU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'Grafiska_analize_makro Charts'!$A$205</c:f>
              <c:strCache>
                <c:ptCount val="1"/>
                <c:pt idx="0">
                  <c:v>Aktuālie dati_ inflācija %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Charts'!$B$204:$T$204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Charts'!$B$205:$T$205</c:f>
              <c:numCache>
                <c:formatCode>0.0</c:formatCode>
                <c:ptCount val="19"/>
                <c:pt idx="0">
                  <c:v>6.1941725728428452</c:v>
                </c:pt>
                <c:pt idx="1">
                  <c:v>6.7473968465535705</c:v>
                </c:pt>
                <c:pt idx="2">
                  <c:v>6.5363427876487208</c:v>
                </c:pt>
                <c:pt idx="3">
                  <c:v>10.092914703421556</c:v>
                </c:pt>
                <c:pt idx="4">
                  <c:v>15.402460824643939</c:v>
                </c:pt>
                <c:pt idx="5">
                  <c:v>3.5341120261922327</c:v>
                </c:pt>
                <c:pt idx="6">
                  <c:v>-1.0846486930523866</c:v>
                </c:pt>
                <c:pt idx="7">
                  <c:v>4.3706792080006949</c:v>
                </c:pt>
                <c:pt idx="8">
                  <c:v>2.2578915204350096</c:v>
                </c:pt>
                <c:pt idx="9">
                  <c:v>-2.9515290628040702E-2</c:v>
                </c:pt>
                <c:pt idx="10">
                  <c:v>0.62037009925921893</c:v>
                </c:pt>
                <c:pt idx="11">
                  <c:v>0.174354385594782</c:v>
                </c:pt>
                <c:pt idx="12">
                  <c:v>0.14064476304021412</c:v>
                </c:pt>
                <c:pt idx="13">
                  <c:v>2.930294902925823</c:v>
                </c:pt>
                <c:pt idx="14">
                  <c:v>2.5344028482822409</c:v>
                </c:pt>
                <c:pt idx="15">
                  <c:v>2.8115494557848137</c:v>
                </c:pt>
                <c:pt idx="16">
                  <c:v>0.21888443570144034</c:v>
                </c:pt>
                <c:pt idx="17">
                  <c:v>3.2758733754289011</c:v>
                </c:pt>
                <c:pt idx="18">
                  <c:v>17.310465661901148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3-4F19-A827-1D29E52CB3BC}"/>
            </c:ext>
          </c:extLst>
        </c:ser>
        <c:ser>
          <c:idx val="1"/>
          <c:order val="1"/>
          <c:tx>
            <c:strRef>
              <c:f>'Grafiska_analize_makro Charts'!$A$206</c:f>
              <c:strCache>
                <c:ptCount val="1"/>
                <c:pt idx="0">
                  <c:v>(t) Prognozētā inflācija %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Charts'!$B$204:$T$204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Charts'!$B$206:$T$206</c:f>
              <c:numCache>
                <c:formatCode>0.0</c:formatCode>
                <c:ptCount val="19"/>
                <c:pt idx="0">
                  <c:v>6.3</c:v>
                </c:pt>
                <c:pt idx="1">
                  <c:v>6.4</c:v>
                </c:pt>
                <c:pt idx="2">
                  <c:v>6.5</c:v>
                </c:pt>
                <c:pt idx="3">
                  <c:v>8.8000000000000007</c:v>
                </c:pt>
                <c:pt idx="4">
                  <c:v>16.2</c:v>
                </c:pt>
                <c:pt idx="5">
                  <c:v>3.5</c:v>
                </c:pt>
                <c:pt idx="6">
                  <c:v>-1.2</c:v>
                </c:pt>
                <c:pt idx="7">
                  <c:v>4.4000000000000004</c:v>
                </c:pt>
                <c:pt idx="8">
                  <c:v>2.2999999999999998</c:v>
                </c:pt>
                <c:pt idx="9">
                  <c:v>0.4</c:v>
                </c:pt>
                <c:pt idx="10">
                  <c:v>0.8</c:v>
                </c:pt>
                <c:pt idx="11">
                  <c:v>0.8</c:v>
                </c:pt>
                <c:pt idx="12">
                  <c:v>0</c:v>
                </c:pt>
                <c:pt idx="13">
                  <c:v>2.8</c:v>
                </c:pt>
                <c:pt idx="14">
                  <c:v>2.5</c:v>
                </c:pt>
                <c:pt idx="15">
                  <c:v>2.8</c:v>
                </c:pt>
                <c:pt idx="16">
                  <c:v>0.2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33-4F19-A827-1D29E52CB3BC}"/>
            </c:ext>
          </c:extLst>
        </c:ser>
        <c:ser>
          <c:idx val="2"/>
          <c:order val="2"/>
          <c:tx>
            <c:strRef>
              <c:f>'Grafiska_analize_makro Charts'!$A$207</c:f>
              <c:strCache>
                <c:ptCount val="1"/>
                <c:pt idx="0">
                  <c:v>(t+1) Prognozētā inflācija %</c:v>
                </c:pt>
              </c:strCache>
            </c:strRef>
          </c:tx>
          <c:spPr>
            <a:ln w="34925" cap="rnd">
              <a:solidFill>
                <a:schemeClr val="accent3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Charts'!$B$204:$T$204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Charts'!$B$207:$T$207</c:f>
              <c:numCache>
                <c:formatCode>0.0</c:formatCode>
                <c:ptCount val="19"/>
                <c:pt idx="1">
                  <c:v>4.3</c:v>
                </c:pt>
                <c:pt idx="2">
                  <c:v>4.5</c:v>
                </c:pt>
                <c:pt idx="3">
                  <c:v>5.9</c:v>
                </c:pt>
                <c:pt idx="4">
                  <c:v>6.3</c:v>
                </c:pt>
                <c:pt idx="5">
                  <c:v>9.8000000000000007</c:v>
                </c:pt>
                <c:pt idx="6">
                  <c:v>-3.7</c:v>
                </c:pt>
                <c:pt idx="7">
                  <c:v>1.1000000000000001</c:v>
                </c:pt>
                <c:pt idx="8">
                  <c:v>2.4</c:v>
                </c:pt>
                <c:pt idx="9">
                  <c:v>2</c:v>
                </c:pt>
                <c:pt idx="10">
                  <c:v>2.2999999999999998</c:v>
                </c:pt>
                <c:pt idx="11">
                  <c:v>2.4</c:v>
                </c:pt>
                <c:pt idx="12">
                  <c:v>2</c:v>
                </c:pt>
                <c:pt idx="13">
                  <c:v>1.6</c:v>
                </c:pt>
                <c:pt idx="14">
                  <c:v>2.8</c:v>
                </c:pt>
                <c:pt idx="15">
                  <c:v>2.5</c:v>
                </c:pt>
                <c:pt idx="16">
                  <c:v>2.5</c:v>
                </c:pt>
                <c:pt idx="17">
                  <c:v>1.2</c:v>
                </c:pt>
                <c:pt idx="18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33-4F19-A827-1D29E52CB3BC}"/>
            </c:ext>
          </c:extLst>
        </c:ser>
        <c:ser>
          <c:idx val="3"/>
          <c:order val="3"/>
          <c:tx>
            <c:strRef>
              <c:f>'Grafiska_analize_makro Charts'!$A$208</c:f>
              <c:strCache>
                <c:ptCount val="1"/>
                <c:pt idx="0">
                  <c:v>(t+2) Prognozētā inflācija %</c:v>
                </c:pt>
              </c:strCache>
            </c:strRef>
          </c:tx>
          <c:spPr>
            <a:ln w="34925" cap="rnd">
              <a:solidFill>
                <a:schemeClr val="accent4"/>
              </a:solidFill>
              <a:prstDash val="sys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Charts'!$B$204:$T$204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Charts'!$B$208:$T$208</c:f>
              <c:numCache>
                <c:formatCode>0.0</c:formatCode>
                <c:ptCount val="19"/>
                <c:pt idx="2">
                  <c:v>3.2</c:v>
                </c:pt>
                <c:pt idx="3">
                  <c:v>2.8</c:v>
                </c:pt>
                <c:pt idx="4">
                  <c:v>4.8</c:v>
                </c:pt>
                <c:pt idx="5">
                  <c:v>4.2</c:v>
                </c:pt>
                <c:pt idx="6">
                  <c:v>6.4</c:v>
                </c:pt>
                <c:pt idx="7">
                  <c:v>-2.8</c:v>
                </c:pt>
                <c:pt idx="8">
                  <c:v>1.5</c:v>
                </c:pt>
                <c:pt idx="9">
                  <c:v>2</c:v>
                </c:pt>
                <c:pt idx="10">
                  <c:v>2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</c:v>
                </c:pt>
                <c:pt idx="15">
                  <c:v>2.4</c:v>
                </c:pt>
                <c:pt idx="16">
                  <c:v>2.1999999999999997</c:v>
                </c:pt>
                <c:pt idx="17">
                  <c:v>2.1</c:v>
                </c:pt>
                <c:pt idx="1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33-4F19-A827-1D29E52CB3BC}"/>
            </c:ext>
          </c:extLst>
        </c:ser>
        <c:ser>
          <c:idx val="4"/>
          <c:order val="4"/>
          <c:tx>
            <c:strRef>
              <c:f>'Grafiska_analize_makro Charts'!$A$209</c:f>
              <c:strCache>
                <c:ptCount val="1"/>
                <c:pt idx="0">
                  <c:v>(t+3) Prognozētā inflācija %</c:v>
                </c:pt>
              </c:strCache>
            </c:strRef>
          </c:tx>
          <c:spPr>
            <a:ln w="34925" cap="rnd">
              <a:solidFill>
                <a:schemeClr val="accent5"/>
              </a:solidFill>
              <a:prstDash val="dash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Charts'!$B$204:$T$204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Charts'!$B$209:$T$209</c:f>
              <c:numCache>
                <c:formatCode>0.0</c:formatCode>
                <c:ptCount val="19"/>
                <c:pt idx="3">
                  <c:v>3</c:v>
                </c:pt>
                <c:pt idx="4">
                  <c:v>2.5</c:v>
                </c:pt>
                <c:pt idx="5">
                  <c:v>3.8</c:v>
                </c:pt>
                <c:pt idx="6">
                  <c:v>3.2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2.1</c:v>
                </c:pt>
                <c:pt idx="17">
                  <c:v>2.1</c:v>
                </c:pt>
                <c:pt idx="1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33-4F19-A827-1D29E52CB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0821935"/>
        <c:axId val="394770704"/>
      </c:lineChart>
      <c:catAx>
        <c:axId val="1650821935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770704"/>
        <c:crosses val="autoZero"/>
        <c:auto val="1"/>
        <c:lblAlgn val="ctr"/>
        <c:lblOffset val="100"/>
        <c:noMultiLvlLbl val="0"/>
      </c:catAx>
      <c:valAx>
        <c:axId val="39477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0821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400"/>
              <a:t>Speciālā budžeta ieņēmumi</a:t>
            </a:r>
            <a:r>
              <a:rPr lang="lv-L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: prognoze un aktuālie dati</a:t>
            </a:r>
            <a:endParaRPr lang="lv-LV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'[2]Budget forecasts'!$A$28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'[2]Budget forecasts'!$B$27:$T$27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'[2]Budget forecasts'!$B$28:$T$28</c:f>
              <c:numCache>
                <c:formatCode>General</c:formatCode>
                <c:ptCount val="19"/>
                <c:pt idx="0">
                  <c:v>936194892</c:v>
                </c:pt>
                <c:pt idx="1">
                  <c:v>1094568283</c:v>
                </c:pt>
                <c:pt idx="2">
                  <c:v>1394951857</c:v>
                </c:pt>
                <c:pt idx="3">
                  <c:v>1838465587</c:v>
                </c:pt>
                <c:pt idx="4">
                  <c:v>2050538407</c:v>
                </c:pt>
                <c:pt idx="5">
                  <c:v>1776399657</c:v>
                </c:pt>
                <c:pt idx="6">
                  <c:v>1676295998</c:v>
                </c:pt>
                <c:pt idx="7">
                  <c:v>1785516533</c:v>
                </c:pt>
                <c:pt idx="8">
                  <c:v>1924682582</c:v>
                </c:pt>
                <c:pt idx="9">
                  <c:v>2036256899</c:v>
                </c:pt>
                <c:pt idx="10">
                  <c:v>2222106328</c:v>
                </c:pt>
                <c:pt idx="11">
                  <c:v>2294241042</c:v>
                </c:pt>
                <c:pt idx="12">
                  <c:v>2338611858</c:v>
                </c:pt>
                <c:pt idx="13">
                  <c:v>2504191592</c:v>
                </c:pt>
                <c:pt idx="14">
                  <c:v>2782322957</c:v>
                </c:pt>
                <c:pt idx="15">
                  <c:v>3050316014</c:v>
                </c:pt>
                <c:pt idx="16">
                  <c:v>3107556705</c:v>
                </c:pt>
                <c:pt idx="17">
                  <c:v>3410111666</c:v>
                </c:pt>
                <c:pt idx="18">
                  <c:v>3933156719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45-4AA7-B1B7-68F8522E24E2}"/>
            </c:ext>
          </c:extLst>
        </c:ser>
        <c:ser>
          <c:idx val="3"/>
          <c:order val="1"/>
          <c:tx>
            <c:strRef>
              <c:f>'[2]Budget forecasts'!$A$29</c:f>
              <c:strCache>
                <c:ptCount val="1"/>
                <c:pt idx="0">
                  <c:v>Budget Law, special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forecasts'!$B$29:$W$29</c:f>
              <c:numCache>
                <c:formatCode>General</c:formatCode>
                <c:ptCount val="22"/>
                <c:pt idx="0">
                  <c:v>878093155.4174422</c:v>
                </c:pt>
                <c:pt idx="1">
                  <c:v>1017063781.6517835</c:v>
                </c:pt>
                <c:pt idx="2">
                  <c:v>1222246885.3336065</c:v>
                </c:pt>
                <c:pt idx="3">
                  <c:v>1536986129.8455899</c:v>
                </c:pt>
                <c:pt idx="4">
                  <c:v>1974234637.2530606</c:v>
                </c:pt>
                <c:pt idx="5">
                  <c:v>2534846130.6423984</c:v>
                </c:pt>
                <c:pt idx="6">
                  <c:v>1691225434.1181896</c:v>
                </c:pt>
                <c:pt idx="7">
                  <c:v>1704031280.4138849</c:v>
                </c:pt>
                <c:pt idx="8">
                  <c:v>1805624327.6930695</c:v>
                </c:pt>
                <c:pt idx="9">
                  <c:v>1948196083.1184797</c:v>
                </c:pt>
                <c:pt idx="10">
                  <c:v>2206700000</c:v>
                </c:pt>
                <c:pt idx="11">
                  <c:v>2309898274</c:v>
                </c:pt>
                <c:pt idx="12">
                  <c:v>2347184247</c:v>
                </c:pt>
                <c:pt idx="13">
                  <c:v>2486123254</c:v>
                </c:pt>
                <c:pt idx="14">
                  <c:v>2777081899</c:v>
                </c:pt>
                <c:pt idx="15">
                  <c:v>2989500000</c:v>
                </c:pt>
                <c:pt idx="16">
                  <c:v>3211460000</c:v>
                </c:pt>
                <c:pt idx="17">
                  <c:v>3151020090</c:v>
                </c:pt>
                <c:pt idx="18">
                  <c:v>3437530586</c:v>
                </c:pt>
                <c:pt idx="19">
                  <c:v>4197016061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45-4AA7-B1B7-68F8522E24E2}"/>
            </c:ext>
          </c:extLst>
        </c:ser>
        <c:ser>
          <c:idx val="4"/>
          <c:order val="2"/>
          <c:tx>
            <c:strRef>
              <c:f>'[2]Budget forecasts'!$A$30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forecasts'!$B$30:$W$30</c:f>
              <c:numCache>
                <c:formatCode>General</c:formatCode>
                <c:ptCount val="22"/>
                <c:pt idx="0">
                  <c:v>878093155.4174422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45-4AA7-B1B7-68F8522E24E2}"/>
            </c:ext>
          </c:extLst>
        </c:ser>
        <c:ser>
          <c:idx val="5"/>
          <c:order val="3"/>
          <c:tx>
            <c:strRef>
              <c:f>'[2]Budget forecasts'!$A$31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forecasts'!$B$31:$W$31</c:f>
              <c:numCache>
                <c:formatCode>General</c:formatCode>
                <c:ptCount val="22"/>
                <c:pt idx="1">
                  <c:v>1017063781.6517835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45-4AA7-B1B7-68F8522E24E2}"/>
            </c:ext>
          </c:extLst>
        </c:ser>
        <c:ser>
          <c:idx val="6"/>
          <c:order val="4"/>
          <c:tx>
            <c:strRef>
              <c:f>'[2]Budget forecasts'!$A$32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forecasts'!$B$32:$W$32</c:f>
              <c:numCache>
                <c:formatCode>General</c:formatCode>
                <c:ptCount val="22"/>
                <c:pt idx="2">
                  <c:v>1222246885.3336065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45-4AA7-B1B7-68F8522E24E2}"/>
            </c:ext>
          </c:extLst>
        </c:ser>
        <c:ser>
          <c:idx val="7"/>
          <c:order val="5"/>
          <c:tx>
            <c:strRef>
              <c:f>'[2]Budget forecasts'!$A$33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forecasts'!$B$33:$W$33</c:f>
              <c:numCache>
                <c:formatCode>General</c:formatCode>
                <c:ptCount val="22"/>
                <c:pt idx="3">
                  <c:v>1536986129.8455899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45-4AA7-B1B7-68F8522E24E2}"/>
            </c:ext>
          </c:extLst>
        </c:ser>
        <c:ser>
          <c:idx val="8"/>
          <c:order val="6"/>
          <c:tx>
            <c:strRef>
              <c:f>'[2]Budget forecasts'!$A$34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forecasts'!$B$34:$W$34</c:f>
              <c:numCache>
                <c:formatCode>General</c:formatCode>
                <c:ptCount val="22"/>
                <c:pt idx="4">
                  <c:v>1974234637.2530606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45-4AA7-B1B7-68F8522E24E2}"/>
            </c:ext>
          </c:extLst>
        </c:ser>
        <c:ser>
          <c:idx val="9"/>
          <c:order val="7"/>
          <c:tx>
            <c:strRef>
              <c:f>'[2]Budget forecasts'!$A$35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forecasts'!$B$35:$W$35</c:f>
              <c:numCache>
                <c:formatCode>General</c:formatCode>
                <c:ptCount val="22"/>
                <c:pt idx="5">
                  <c:v>2534846130.6423984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45-4AA7-B1B7-68F8522E24E2}"/>
            </c:ext>
          </c:extLst>
        </c:ser>
        <c:ser>
          <c:idx val="10"/>
          <c:order val="8"/>
          <c:tx>
            <c:strRef>
              <c:f>'[2]Budget forecasts'!$A$36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forecasts'!$B$36:$W$36</c:f>
              <c:numCache>
                <c:formatCode>General</c:formatCode>
                <c:ptCount val="22"/>
                <c:pt idx="6">
                  <c:v>1691225434.1181896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45-4AA7-B1B7-68F8522E24E2}"/>
            </c:ext>
          </c:extLst>
        </c:ser>
        <c:ser>
          <c:idx val="11"/>
          <c:order val="9"/>
          <c:tx>
            <c:strRef>
              <c:f>'[2]Budget forecasts'!$A$37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forecasts'!$B$37:$W$37</c:f>
              <c:numCache>
                <c:formatCode>General</c:formatCode>
                <c:ptCount val="22"/>
                <c:pt idx="7">
                  <c:v>1704031280.4138849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945-4AA7-B1B7-68F8522E24E2}"/>
            </c:ext>
          </c:extLst>
        </c:ser>
        <c:ser>
          <c:idx val="12"/>
          <c:order val="10"/>
          <c:tx>
            <c:strRef>
              <c:f>'[2]Budget forecasts'!$A$38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forecasts'!$B$38:$W$38</c:f>
              <c:numCache>
                <c:formatCode>General</c:formatCode>
                <c:ptCount val="22"/>
                <c:pt idx="8">
                  <c:v>1805624327.6930695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945-4AA7-B1B7-68F8522E24E2}"/>
            </c:ext>
          </c:extLst>
        </c:ser>
        <c:ser>
          <c:idx val="13"/>
          <c:order val="11"/>
          <c:tx>
            <c:strRef>
              <c:f>'[2]Budget forecasts'!$A$39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forecasts'!$B$39:$W$39</c:f>
              <c:numCache>
                <c:formatCode>General</c:formatCode>
                <c:ptCount val="22"/>
                <c:pt idx="9">
                  <c:v>1948196083.1184797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945-4AA7-B1B7-68F8522E24E2}"/>
            </c:ext>
          </c:extLst>
        </c:ser>
        <c:ser>
          <c:idx val="14"/>
          <c:order val="12"/>
          <c:tx>
            <c:strRef>
              <c:f>'[2]Budget forecasts'!$A$40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forecasts'!$B$40:$W$40</c:f>
              <c:numCache>
                <c:formatCode>General</c:formatCode>
                <c:ptCount val="22"/>
                <c:pt idx="10">
                  <c:v>2206700000</c:v>
                </c:pt>
                <c:pt idx="11">
                  <c:v>2248463379</c:v>
                </c:pt>
                <c:pt idx="12">
                  <c:v>2289306341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945-4AA7-B1B7-68F8522E24E2}"/>
            </c:ext>
          </c:extLst>
        </c:ser>
        <c:ser>
          <c:idx val="15"/>
          <c:order val="13"/>
          <c:tx>
            <c:strRef>
              <c:f>'[2]Budget forecasts'!$A$41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forecasts'!$B$41:$W$41</c:f>
              <c:numCache>
                <c:formatCode>General</c:formatCode>
                <c:ptCount val="22"/>
                <c:pt idx="11">
                  <c:v>2309898274</c:v>
                </c:pt>
                <c:pt idx="12">
                  <c:v>2347343714</c:v>
                </c:pt>
                <c:pt idx="13">
                  <c:v>2451663498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945-4AA7-B1B7-68F8522E24E2}"/>
            </c:ext>
          </c:extLst>
        </c:ser>
        <c:ser>
          <c:idx val="16"/>
          <c:order val="14"/>
          <c:tx>
            <c:strRef>
              <c:f>'[2]Budget forecasts'!$A$42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forecasts'!$B$42:$W$42</c:f>
              <c:numCache>
                <c:formatCode>General</c:formatCode>
                <c:ptCount val="22"/>
                <c:pt idx="12">
                  <c:v>2347184247</c:v>
                </c:pt>
                <c:pt idx="13">
                  <c:v>2483803547</c:v>
                </c:pt>
                <c:pt idx="14">
                  <c:v>2645276647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945-4AA7-B1B7-68F8522E24E2}"/>
            </c:ext>
          </c:extLst>
        </c:ser>
        <c:ser>
          <c:idx val="1"/>
          <c:order val="15"/>
          <c:tx>
            <c:strRef>
              <c:f>'[2]Budget forecasts'!$A$43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forecasts'!$B$43:$W$43</c:f>
              <c:numCache>
                <c:formatCode>General</c:formatCode>
                <c:ptCount val="22"/>
                <c:pt idx="13">
                  <c:v>2486123254</c:v>
                </c:pt>
                <c:pt idx="14">
                  <c:v>2653704712</c:v>
                </c:pt>
                <c:pt idx="15">
                  <c:v>2796258684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945-4AA7-B1B7-68F8522E24E2}"/>
            </c:ext>
          </c:extLst>
        </c:ser>
        <c:ser>
          <c:idx val="2"/>
          <c:order val="16"/>
          <c:tx>
            <c:strRef>
              <c:f>'[2]Budget forecasts'!$A$44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forecasts'!$B$44:$W$44</c:f>
              <c:numCache>
                <c:formatCode>General</c:formatCode>
                <c:ptCount val="22"/>
                <c:pt idx="14">
                  <c:v>2777081899</c:v>
                </c:pt>
                <c:pt idx="15">
                  <c:v>2935131721</c:v>
                </c:pt>
                <c:pt idx="16">
                  <c:v>3101379905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945-4AA7-B1B7-68F8522E24E2}"/>
            </c:ext>
          </c:extLst>
        </c:ser>
        <c:ser>
          <c:idx val="17"/>
          <c:order val="17"/>
          <c:tx>
            <c:strRef>
              <c:f>'[2]Budget forecasts'!$A$45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forecasts'!$B$45:$W$45</c:f>
              <c:numCache>
                <c:formatCode>General</c:formatCode>
                <c:ptCount val="22"/>
                <c:pt idx="15">
                  <c:v>2989500000</c:v>
                </c:pt>
                <c:pt idx="16">
                  <c:v>3158100000</c:v>
                </c:pt>
                <c:pt idx="17">
                  <c:v>3324600000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945-4AA7-B1B7-68F8522E24E2}"/>
            </c:ext>
          </c:extLst>
        </c:ser>
        <c:ser>
          <c:idx val="18"/>
          <c:order val="18"/>
          <c:tx>
            <c:strRef>
              <c:f>'[2]Budget forecasts'!$A$46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forecasts'!$B$46:$W$46</c:f>
              <c:numCache>
                <c:formatCode>General</c:formatCode>
                <c:ptCount val="22"/>
                <c:pt idx="16">
                  <c:v>3211460000</c:v>
                </c:pt>
                <c:pt idx="17">
                  <c:v>3395720775</c:v>
                </c:pt>
                <c:pt idx="18">
                  <c:v>3553986682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945-4AA7-B1B7-68F8522E24E2}"/>
            </c:ext>
          </c:extLst>
        </c:ser>
        <c:ser>
          <c:idx val="19"/>
          <c:order val="19"/>
          <c:tx>
            <c:strRef>
              <c:f>'[2]Budget forecasts'!$A$47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forecasts'!$B$47:$W$47</c:f>
              <c:numCache>
                <c:formatCode>General</c:formatCode>
                <c:ptCount val="22"/>
                <c:pt idx="17">
                  <c:v>3151020090</c:v>
                </c:pt>
                <c:pt idx="18">
                  <c:v>3391893472</c:v>
                </c:pt>
                <c:pt idx="19">
                  <c:v>3565025990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945-4AA7-B1B7-68F8522E24E2}"/>
            </c:ext>
          </c:extLst>
        </c:ser>
        <c:ser>
          <c:idx val="20"/>
          <c:order val="20"/>
          <c:tx>
            <c:strRef>
              <c:f>'[2]Budget forecasts'!$A$48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forecasts'!$B$48:$W$48</c:f>
              <c:numCache>
                <c:formatCode>General</c:formatCode>
                <c:ptCount val="22"/>
                <c:pt idx="18">
                  <c:v>3437530586</c:v>
                </c:pt>
                <c:pt idx="19">
                  <c:v>3668030346</c:v>
                </c:pt>
                <c:pt idx="20">
                  <c:v>3831132347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945-4AA7-B1B7-68F8522E24E2}"/>
            </c:ext>
          </c:extLst>
        </c:ser>
        <c:ser>
          <c:idx val="21"/>
          <c:order val="21"/>
          <c:tx>
            <c:strRef>
              <c:f>'[2]Budget forecasts'!$A$49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forecasts'!$B$27:$W$27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forecasts'!$B$49:$W$49</c:f>
              <c:numCache>
                <c:formatCode>General</c:formatCode>
                <c:ptCount val="22"/>
                <c:pt idx="19">
                  <c:v>4197016061</c:v>
                </c:pt>
                <c:pt idx="20">
                  <c:v>4451874692</c:v>
                </c:pt>
                <c:pt idx="21">
                  <c:v>4664021047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945-4AA7-B1B7-68F8522E2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30464"/>
        <c:axId val="213532672"/>
      </c:scatterChart>
      <c:valAx>
        <c:axId val="2128304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213532672"/>
        <c:crosses val="autoZero"/>
        <c:crossBetween val="midCat"/>
      </c:valAx>
      <c:valAx>
        <c:axId val="21353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83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Pamatbudžeta ieņēmumi : prognoze un aktuālie dati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'[2]Budget forecasts'!$A$3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'[2]Budget forecasts'!$B$2:$T$2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'[2]Budget forecasts'!$B$3:$T$3</c:f>
              <c:numCache>
                <c:formatCode>General</c:formatCode>
                <c:ptCount val="19"/>
                <c:pt idx="0">
                  <c:v>2010326873</c:v>
                </c:pt>
                <c:pt idx="1">
                  <c:v>2672670225</c:v>
                </c:pt>
                <c:pt idx="2">
                  <c:v>3324866956</c:v>
                </c:pt>
                <c:pt idx="3">
                  <c:v>4427955782</c:v>
                </c:pt>
                <c:pt idx="4">
                  <c:v>4615593590</c:v>
                </c:pt>
                <c:pt idx="5">
                  <c:v>3801330772</c:v>
                </c:pt>
                <c:pt idx="6">
                  <c:v>3731832098</c:v>
                </c:pt>
                <c:pt idx="7">
                  <c:v>4139391496</c:v>
                </c:pt>
                <c:pt idx="8">
                  <c:v>4845860310</c:v>
                </c:pt>
                <c:pt idx="9">
                  <c:v>4839749880</c:v>
                </c:pt>
                <c:pt idx="10">
                  <c:v>4939232197</c:v>
                </c:pt>
                <c:pt idx="11">
                  <c:v>5093098527</c:v>
                </c:pt>
                <c:pt idx="12">
                  <c:v>5161525054</c:v>
                </c:pt>
                <c:pt idx="13">
                  <c:v>5387686867</c:v>
                </c:pt>
                <c:pt idx="14">
                  <c:v>6324592450</c:v>
                </c:pt>
                <c:pt idx="15">
                  <c:v>6429636570</c:v>
                </c:pt>
                <c:pt idx="16">
                  <c:v>6442650441</c:v>
                </c:pt>
                <c:pt idx="17">
                  <c:v>7418639075</c:v>
                </c:pt>
                <c:pt idx="18">
                  <c:v>8291916889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A7-4A10-801A-69F6168A5FBE}"/>
            </c:ext>
          </c:extLst>
        </c:ser>
        <c:ser>
          <c:idx val="3"/>
          <c:order val="1"/>
          <c:tx>
            <c:strRef>
              <c:f>'[2]Budget forecasts'!$A$4</c:f>
              <c:strCache>
                <c:ptCount val="1"/>
                <c:pt idx="0">
                  <c:v>Budget Law, basic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forecasts'!$B$4:$W$4</c:f>
              <c:numCache>
                <c:formatCode>General</c:formatCode>
                <c:ptCount val="22"/>
                <c:pt idx="0">
                  <c:v>1888236802.8639565</c:v>
                </c:pt>
                <c:pt idx="1">
                  <c:v>2669114403.1621904</c:v>
                </c:pt>
                <c:pt idx="2">
                  <c:v>3406781976.1982002</c:v>
                </c:pt>
                <c:pt idx="3">
                  <c:v>4489160562.5465994</c:v>
                </c:pt>
                <c:pt idx="4">
                  <c:v>5874326270.1976652</c:v>
                </c:pt>
                <c:pt idx="5">
                  <c:v>5261210806.9959764</c:v>
                </c:pt>
                <c:pt idx="6">
                  <c:v>3733469847.5591145</c:v>
                </c:pt>
                <c:pt idx="7">
                  <c:v>4228205872.4765368</c:v>
                </c:pt>
                <c:pt idx="8">
                  <c:v>4652506246.4072485</c:v>
                </c:pt>
                <c:pt idx="9">
                  <c:v>4742716319.2013702</c:v>
                </c:pt>
                <c:pt idx="10">
                  <c:v>5047200000</c:v>
                </c:pt>
                <c:pt idx="11">
                  <c:v>5154045714</c:v>
                </c:pt>
                <c:pt idx="12">
                  <c:v>5247660312</c:v>
                </c:pt>
                <c:pt idx="13">
                  <c:v>5720405117</c:v>
                </c:pt>
                <c:pt idx="14">
                  <c:v>6162433033</c:v>
                </c:pt>
                <c:pt idx="15">
                  <c:v>6369800000</c:v>
                </c:pt>
                <c:pt idx="16">
                  <c:v>6896124760</c:v>
                </c:pt>
                <c:pt idx="17">
                  <c:v>6688071829</c:v>
                </c:pt>
                <c:pt idx="18">
                  <c:v>7502449930</c:v>
                </c:pt>
                <c:pt idx="19">
                  <c:v>8797127545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A7-4A10-801A-69F6168A5FBE}"/>
            </c:ext>
          </c:extLst>
        </c:ser>
        <c:ser>
          <c:idx val="4"/>
          <c:order val="2"/>
          <c:tx>
            <c:strRef>
              <c:f>'[2]Budget forecasts'!$A$5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forecasts'!$B$5:$W$5</c:f>
              <c:numCache>
                <c:formatCode>General</c:formatCode>
                <c:ptCount val="22"/>
                <c:pt idx="0">
                  <c:v>1888236802.8639565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A7-4A10-801A-69F6168A5FBE}"/>
            </c:ext>
          </c:extLst>
        </c:ser>
        <c:ser>
          <c:idx val="5"/>
          <c:order val="3"/>
          <c:tx>
            <c:strRef>
              <c:f>'[2]Budget forecasts'!$A$6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forecasts'!$B$6:$W$6</c:f>
              <c:numCache>
                <c:formatCode>General</c:formatCode>
                <c:ptCount val="22"/>
                <c:pt idx="1">
                  <c:v>2669114403.1621904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A7-4A10-801A-69F6168A5FBE}"/>
            </c:ext>
          </c:extLst>
        </c:ser>
        <c:ser>
          <c:idx val="6"/>
          <c:order val="4"/>
          <c:tx>
            <c:strRef>
              <c:f>'[2]Budget forecasts'!$A$7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forecasts'!$B$7:$W$7</c:f>
              <c:numCache>
                <c:formatCode>General</c:formatCode>
                <c:ptCount val="22"/>
                <c:pt idx="2">
                  <c:v>3406781976.1982002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A7-4A10-801A-69F6168A5FBE}"/>
            </c:ext>
          </c:extLst>
        </c:ser>
        <c:ser>
          <c:idx val="7"/>
          <c:order val="5"/>
          <c:tx>
            <c:strRef>
              <c:f>'[2]Budget forecasts'!$A$8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forecasts'!$B$8:$W$8</c:f>
              <c:numCache>
                <c:formatCode>General</c:formatCode>
                <c:ptCount val="22"/>
                <c:pt idx="3">
                  <c:v>4489160562.5465994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A7-4A10-801A-69F6168A5FBE}"/>
            </c:ext>
          </c:extLst>
        </c:ser>
        <c:ser>
          <c:idx val="8"/>
          <c:order val="6"/>
          <c:tx>
            <c:strRef>
              <c:f>'[2]Budget forecasts'!$A$9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forecasts'!$B$9:$W$9</c:f>
              <c:numCache>
                <c:formatCode>General</c:formatCode>
                <c:ptCount val="22"/>
                <c:pt idx="4">
                  <c:v>5874326270.1976652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A7-4A10-801A-69F6168A5FBE}"/>
            </c:ext>
          </c:extLst>
        </c:ser>
        <c:ser>
          <c:idx val="9"/>
          <c:order val="7"/>
          <c:tx>
            <c:strRef>
              <c:f>'[2]Budget forecasts'!$A$10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forecasts'!$B$10:$W$10</c:f>
              <c:numCache>
                <c:formatCode>General</c:formatCode>
                <c:ptCount val="22"/>
                <c:pt idx="5">
                  <c:v>5261210806.9959764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A7-4A10-801A-69F6168A5FBE}"/>
            </c:ext>
          </c:extLst>
        </c:ser>
        <c:ser>
          <c:idx val="10"/>
          <c:order val="8"/>
          <c:tx>
            <c:strRef>
              <c:f>'[2]Budget forecasts'!$A$11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forecasts'!$B$11:$W$11</c:f>
              <c:numCache>
                <c:formatCode>General</c:formatCode>
                <c:ptCount val="22"/>
                <c:pt idx="6">
                  <c:v>3733469847.5591145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A7-4A10-801A-69F6168A5FBE}"/>
            </c:ext>
          </c:extLst>
        </c:ser>
        <c:ser>
          <c:idx val="11"/>
          <c:order val="9"/>
          <c:tx>
            <c:strRef>
              <c:f>'[2]Budget forecasts'!$A$12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forecasts'!$B$12:$W$12</c:f>
              <c:numCache>
                <c:formatCode>General</c:formatCode>
                <c:ptCount val="22"/>
                <c:pt idx="7">
                  <c:v>4228205872.4765368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5A7-4A10-801A-69F6168A5FBE}"/>
            </c:ext>
          </c:extLst>
        </c:ser>
        <c:ser>
          <c:idx val="12"/>
          <c:order val="10"/>
          <c:tx>
            <c:strRef>
              <c:f>'[2]Budget forecasts'!$A$13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forecasts'!$B$13:$W$13</c:f>
              <c:numCache>
                <c:formatCode>General</c:formatCode>
                <c:ptCount val="22"/>
                <c:pt idx="8">
                  <c:v>4652506246.4072485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5A7-4A10-801A-69F6168A5FBE}"/>
            </c:ext>
          </c:extLst>
        </c:ser>
        <c:ser>
          <c:idx val="13"/>
          <c:order val="11"/>
          <c:tx>
            <c:strRef>
              <c:f>'[2]Budget forecasts'!$A$14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forecasts'!$B$14:$W$14</c:f>
              <c:numCache>
                <c:formatCode>General</c:formatCode>
                <c:ptCount val="22"/>
                <c:pt idx="9">
                  <c:v>4742716319.2013702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5A7-4A10-801A-69F6168A5FBE}"/>
            </c:ext>
          </c:extLst>
        </c:ser>
        <c:ser>
          <c:idx val="14"/>
          <c:order val="12"/>
          <c:tx>
            <c:strRef>
              <c:f>'[2]Budget forecasts'!$A$15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forecasts'!$B$15:$W$15</c:f>
              <c:numCache>
                <c:formatCode>General</c:formatCode>
                <c:ptCount val="22"/>
                <c:pt idx="10">
                  <c:v>5047200000</c:v>
                </c:pt>
                <c:pt idx="11">
                  <c:v>5406120555</c:v>
                </c:pt>
                <c:pt idx="12">
                  <c:v>4963383065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5A7-4A10-801A-69F6168A5FBE}"/>
            </c:ext>
          </c:extLst>
        </c:ser>
        <c:ser>
          <c:idx val="15"/>
          <c:order val="13"/>
          <c:tx>
            <c:strRef>
              <c:f>'[2]Budget forecasts'!$A$16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forecasts'!$B$16:$W$16</c:f>
              <c:numCache>
                <c:formatCode>General</c:formatCode>
                <c:ptCount val="22"/>
                <c:pt idx="11">
                  <c:v>5154045714</c:v>
                </c:pt>
                <c:pt idx="12">
                  <c:v>5182080154</c:v>
                </c:pt>
                <c:pt idx="13">
                  <c:v>5228316099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5A7-4A10-801A-69F6168A5FBE}"/>
            </c:ext>
          </c:extLst>
        </c:ser>
        <c:ser>
          <c:idx val="16"/>
          <c:order val="14"/>
          <c:tx>
            <c:strRef>
              <c:f>'[2]Budget forecasts'!$A$17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forecasts'!$B$17:$W$17</c:f>
              <c:numCache>
                <c:formatCode>General</c:formatCode>
                <c:ptCount val="22"/>
                <c:pt idx="12">
                  <c:v>5247660312</c:v>
                </c:pt>
                <c:pt idx="13">
                  <c:v>5572851638</c:v>
                </c:pt>
                <c:pt idx="14">
                  <c:v>6244236127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5A7-4A10-801A-69F6168A5FBE}"/>
            </c:ext>
          </c:extLst>
        </c:ser>
        <c:ser>
          <c:idx val="1"/>
          <c:order val="15"/>
          <c:tx>
            <c:strRef>
              <c:f>'[2]Budget forecasts'!$A$18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forecasts'!$B$18:$W$18</c:f>
              <c:numCache>
                <c:formatCode>General</c:formatCode>
                <c:ptCount val="22"/>
                <c:pt idx="13">
                  <c:v>5720405117</c:v>
                </c:pt>
                <c:pt idx="14">
                  <c:v>6316530489</c:v>
                </c:pt>
                <c:pt idx="15">
                  <c:v>6302342668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5A7-4A10-801A-69F6168A5FBE}"/>
            </c:ext>
          </c:extLst>
        </c:ser>
        <c:ser>
          <c:idx val="2"/>
          <c:order val="16"/>
          <c:tx>
            <c:strRef>
              <c:f>'[2]Budget forecasts'!$A$19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forecasts'!$B$19:$W$19</c:f>
              <c:numCache>
                <c:formatCode>General</c:formatCode>
                <c:ptCount val="22"/>
                <c:pt idx="14">
                  <c:v>6162433033</c:v>
                </c:pt>
                <c:pt idx="15">
                  <c:v>6387544745</c:v>
                </c:pt>
                <c:pt idx="16">
                  <c:v>6972289753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5A7-4A10-801A-69F6168A5FBE}"/>
            </c:ext>
          </c:extLst>
        </c:ser>
        <c:ser>
          <c:idx val="17"/>
          <c:order val="17"/>
          <c:tx>
            <c:strRef>
              <c:f>'[2]Budget forecasts'!$A$20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forecasts'!$B$20:$W$20</c:f>
              <c:numCache>
                <c:formatCode>General</c:formatCode>
                <c:ptCount val="22"/>
                <c:pt idx="15">
                  <c:v>6369800000</c:v>
                </c:pt>
                <c:pt idx="16">
                  <c:v>6825600000</c:v>
                </c:pt>
                <c:pt idx="17">
                  <c:v>6759400000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5A7-4A10-801A-69F6168A5FBE}"/>
            </c:ext>
          </c:extLst>
        </c:ser>
        <c:ser>
          <c:idx val="18"/>
          <c:order val="18"/>
          <c:tx>
            <c:strRef>
              <c:f>'[2]Budget forecasts'!$A$21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forecasts'!$B$21:$W$21</c:f>
              <c:numCache>
                <c:formatCode>General</c:formatCode>
                <c:ptCount val="22"/>
                <c:pt idx="16">
                  <c:v>6896124760</c:v>
                </c:pt>
                <c:pt idx="17">
                  <c:v>6712510125</c:v>
                </c:pt>
                <c:pt idx="18">
                  <c:v>6888693502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5A7-4A10-801A-69F6168A5FBE}"/>
            </c:ext>
          </c:extLst>
        </c:ser>
        <c:ser>
          <c:idx val="19"/>
          <c:order val="19"/>
          <c:tx>
            <c:strRef>
              <c:f>'[2]Budget forecasts'!$A$22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forecasts'!$B$22:$W$22</c:f>
              <c:numCache>
                <c:formatCode>General</c:formatCode>
                <c:ptCount val="22"/>
                <c:pt idx="17">
                  <c:v>6688071829</c:v>
                </c:pt>
                <c:pt idx="18">
                  <c:v>7188859247</c:v>
                </c:pt>
                <c:pt idx="19">
                  <c:v>7474460948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5A7-4A10-801A-69F6168A5FBE}"/>
            </c:ext>
          </c:extLst>
        </c:ser>
        <c:ser>
          <c:idx val="20"/>
          <c:order val="20"/>
          <c:tx>
            <c:strRef>
              <c:f>'[2]Budget forecasts'!$A$23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forecasts'!$B$23:$W$23</c:f>
              <c:numCache>
                <c:formatCode>General</c:formatCode>
                <c:ptCount val="22"/>
                <c:pt idx="18">
                  <c:v>7502449930</c:v>
                </c:pt>
                <c:pt idx="19">
                  <c:v>8348976990</c:v>
                </c:pt>
                <c:pt idx="20">
                  <c:v>8427839376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5A7-4A10-801A-69F6168A5FBE}"/>
            </c:ext>
          </c:extLst>
        </c:ser>
        <c:ser>
          <c:idx val="21"/>
          <c:order val="21"/>
          <c:tx>
            <c:strRef>
              <c:f>'[2]Budget forecasts'!$A$24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forecasts'!$B$2:$W$2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forecasts'!$B$24:$W$24</c:f>
              <c:numCache>
                <c:formatCode>General</c:formatCode>
                <c:ptCount val="22"/>
                <c:pt idx="19">
                  <c:v>8797127545</c:v>
                </c:pt>
                <c:pt idx="20">
                  <c:v>9653066002</c:v>
                </c:pt>
                <c:pt idx="21">
                  <c:v>9126669526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5A7-4A10-801A-69F6168A5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647360"/>
        <c:axId val="213648896"/>
      </c:scatterChart>
      <c:valAx>
        <c:axId val="2136473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213648896"/>
        <c:crosses val="autoZero"/>
        <c:crossBetween val="midCat"/>
      </c:valAx>
      <c:valAx>
        <c:axId val="2136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47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Basic budget revenues: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'[2]Budget forecasts'!$A$3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'[2]Budget forecasts'!$H$2:$T$2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xVal>
          <c:yVal>
            <c:numRef>
              <c:f>'[2]Budget forecasts'!$H$3:$T$3</c:f>
              <c:numCache>
                <c:formatCode>General</c:formatCode>
                <c:ptCount val="13"/>
                <c:pt idx="0">
                  <c:v>3731832098</c:v>
                </c:pt>
                <c:pt idx="1">
                  <c:v>4139391496</c:v>
                </c:pt>
                <c:pt idx="2">
                  <c:v>4845860310</c:v>
                </c:pt>
                <c:pt idx="3">
                  <c:v>4839749880</c:v>
                </c:pt>
                <c:pt idx="4">
                  <c:v>4939232197</c:v>
                </c:pt>
                <c:pt idx="5">
                  <c:v>5093098527</c:v>
                </c:pt>
                <c:pt idx="6">
                  <c:v>5161525054</c:v>
                </c:pt>
                <c:pt idx="7">
                  <c:v>5387686867</c:v>
                </c:pt>
                <c:pt idx="8">
                  <c:v>6324592450</c:v>
                </c:pt>
                <c:pt idx="9">
                  <c:v>6429636570</c:v>
                </c:pt>
                <c:pt idx="10">
                  <c:v>6442650441</c:v>
                </c:pt>
                <c:pt idx="11">
                  <c:v>7418639075</c:v>
                </c:pt>
                <c:pt idx="12">
                  <c:v>8291916889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D1-4FC0-B3F8-34D7E72BF640}"/>
            </c:ext>
          </c:extLst>
        </c:ser>
        <c:ser>
          <c:idx val="3"/>
          <c:order val="1"/>
          <c:tx>
            <c:strRef>
              <c:f>'[2]Budget forecasts'!$A$4</c:f>
              <c:strCache>
                <c:ptCount val="1"/>
                <c:pt idx="0">
                  <c:v>Budget Law, basic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forecasts'!$H$4:$W$4</c:f>
              <c:numCache>
                <c:formatCode>General</c:formatCode>
                <c:ptCount val="16"/>
                <c:pt idx="0">
                  <c:v>3733469847.5591145</c:v>
                </c:pt>
                <c:pt idx="1">
                  <c:v>4228205872.4765368</c:v>
                </c:pt>
                <c:pt idx="2">
                  <c:v>4652506246.4072485</c:v>
                </c:pt>
                <c:pt idx="3">
                  <c:v>4742716319.2013702</c:v>
                </c:pt>
                <c:pt idx="4">
                  <c:v>5047200000</c:v>
                </c:pt>
                <c:pt idx="5">
                  <c:v>5154045714</c:v>
                </c:pt>
                <c:pt idx="6">
                  <c:v>5247660312</c:v>
                </c:pt>
                <c:pt idx="7">
                  <c:v>5720405117</c:v>
                </c:pt>
                <c:pt idx="8">
                  <c:v>6162433033</c:v>
                </c:pt>
                <c:pt idx="9">
                  <c:v>6369800000</c:v>
                </c:pt>
                <c:pt idx="10">
                  <c:v>6896124760</c:v>
                </c:pt>
                <c:pt idx="11">
                  <c:v>6688071829</c:v>
                </c:pt>
                <c:pt idx="12">
                  <c:v>7502449930</c:v>
                </c:pt>
                <c:pt idx="13">
                  <c:v>8797127545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D1-4FC0-B3F8-34D7E72BF640}"/>
            </c:ext>
          </c:extLst>
        </c:ser>
        <c:ser>
          <c:idx val="4"/>
          <c:order val="2"/>
          <c:tx>
            <c:strRef>
              <c:f>'[2]Budget forecasts'!$A$5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forecasts'!$H$5:$W$5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D1-4FC0-B3F8-34D7E72BF640}"/>
            </c:ext>
          </c:extLst>
        </c:ser>
        <c:ser>
          <c:idx val="5"/>
          <c:order val="3"/>
          <c:tx>
            <c:strRef>
              <c:f>'[2]Budget forecasts'!$A$6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forecasts'!$H$6:$W$6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D1-4FC0-B3F8-34D7E72BF640}"/>
            </c:ext>
          </c:extLst>
        </c:ser>
        <c:ser>
          <c:idx val="6"/>
          <c:order val="4"/>
          <c:tx>
            <c:strRef>
              <c:f>'[2]Budget forecasts'!$A$7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forecasts'!$H$7:$W$7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D1-4FC0-B3F8-34D7E72BF640}"/>
            </c:ext>
          </c:extLst>
        </c:ser>
        <c:ser>
          <c:idx val="7"/>
          <c:order val="5"/>
          <c:tx>
            <c:strRef>
              <c:f>'[2]Budget forecasts'!$A$8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forecasts'!$H$8:$W$8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D1-4FC0-B3F8-34D7E72BF640}"/>
            </c:ext>
          </c:extLst>
        </c:ser>
        <c:ser>
          <c:idx val="8"/>
          <c:order val="6"/>
          <c:tx>
            <c:strRef>
              <c:f>'[2]Budget forecasts'!$A$9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forecasts'!$H$9:$W$9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D1-4FC0-B3F8-34D7E72BF640}"/>
            </c:ext>
          </c:extLst>
        </c:ser>
        <c:ser>
          <c:idx val="9"/>
          <c:order val="7"/>
          <c:tx>
            <c:strRef>
              <c:f>'[2]Budget forecasts'!$A$10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forecasts'!$H$10:$W$10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D1-4FC0-B3F8-34D7E72BF640}"/>
            </c:ext>
          </c:extLst>
        </c:ser>
        <c:ser>
          <c:idx val="10"/>
          <c:order val="8"/>
          <c:tx>
            <c:strRef>
              <c:f>'[2]Budget forecasts'!$A$11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forecasts'!$H$11:$W$11</c:f>
              <c:numCache>
                <c:formatCode>General</c:formatCode>
                <c:ptCount val="16"/>
                <c:pt idx="0">
                  <c:v>3733469847.5591145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D1-4FC0-B3F8-34D7E72BF640}"/>
            </c:ext>
          </c:extLst>
        </c:ser>
        <c:ser>
          <c:idx val="11"/>
          <c:order val="9"/>
          <c:tx>
            <c:strRef>
              <c:f>'[2]Budget forecasts'!$A$12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forecasts'!$H$12:$W$12</c:f>
              <c:numCache>
                <c:formatCode>General</c:formatCode>
                <c:ptCount val="16"/>
                <c:pt idx="1">
                  <c:v>4228205872.4765368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3D1-4FC0-B3F8-34D7E72BF640}"/>
            </c:ext>
          </c:extLst>
        </c:ser>
        <c:ser>
          <c:idx val="12"/>
          <c:order val="10"/>
          <c:tx>
            <c:strRef>
              <c:f>'[2]Budget forecasts'!$A$13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forecasts'!$H$13:$W$13</c:f>
              <c:numCache>
                <c:formatCode>General</c:formatCode>
                <c:ptCount val="16"/>
                <c:pt idx="2">
                  <c:v>4652506246.4072485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3D1-4FC0-B3F8-34D7E72BF640}"/>
            </c:ext>
          </c:extLst>
        </c:ser>
        <c:ser>
          <c:idx val="13"/>
          <c:order val="11"/>
          <c:tx>
            <c:strRef>
              <c:f>'[2]Budget forecasts'!$A$14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forecasts'!$H$14:$W$14</c:f>
              <c:numCache>
                <c:formatCode>General</c:formatCode>
                <c:ptCount val="16"/>
                <c:pt idx="3">
                  <c:v>4742716319.2013702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3D1-4FC0-B3F8-34D7E72BF640}"/>
            </c:ext>
          </c:extLst>
        </c:ser>
        <c:ser>
          <c:idx val="14"/>
          <c:order val="12"/>
          <c:tx>
            <c:strRef>
              <c:f>'[2]Budget forecasts'!$A$15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forecasts'!$H$15:$W$15</c:f>
              <c:numCache>
                <c:formatCode>General</c:formatCode>
                <c:ptCount val="16"/>
                <c:pt idx="4">
                  <c:v>5047200000</c:v>
                </c:pt>
                <c:pt idx="5">
                  <c:v>5406120555</c:v>
                </c:pt>
                <c:pt idx="6">
                  <c:v>4963383065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3D1-4FC0-B3F8-34D7E72BF640}"/>
            </c:ext>
          </c:extLst>
        </c:ser>
        <c:ser>
          <c:idx val="15"/>
          <c:order val="13"/>
          <c:tx>
            <c:strRef>
              <c:f>'[2]Budget forecasts'!$A$16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forecasts'!$H$16:$W$16</c:f>
              <c:numCache>
                <c:formatCode>General</c:formatCode>
                <c:ptCount val="16"/>
                <c:pt idx="5">
                  <c:v>5154045714</c:v>
                </c:pt>
                <c:pt idx="6">
                  <c:v>5182080154</c:v>
                </c:pt>
                <c:pt idx="7">
                  <c:v>5228316099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3D1-4FC0-B3F8-34D7E72BF640}"/>
            </c:ext>
          </c:extLst>
        </c:ser>
        <c:ser>
          <c:idx val="16"/>
          <c:order val="14"/>
          <c:tx>
            <c:strRef>
              <c:f>'[2]Budget forecasts'!$A$17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forecasts'!$H$17:$W$17</c:f>
              <c:numCache>
                <c:formatCode>General</c:formatCode>
                <c:ptCount val="16"/>
                <c:pt idx="6">
                  <c:v>5247660312</c:v>
                </c:pt>
                <c:pt idx="7">
                  <c:v>5572851638</c:v>
                </c:pt>
                <c:pt idx="8">
                  <c:v>6244236127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3D1-4FC0-B3F8-34D7E72BF640}"/>
            </c:ext>
          </c:extLst>
        </c:ser>
        <c:ser>
          <c:idx val="1"/>
          <c:order val="15"/>
          <c:tx>
            <c:strRef>
              <c:f>'[2]Budget forecasts'!$A$18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forecasts'!$H$18:$W$18</c:f>
              <c:numCache>
                <c:formatCode>General</c:formatCode>
                <c:ptCount val="16"/>
                <c:pt idx="7">
                  <c:v>5720405117</c:v>
                </c:pt>
                <c:pt idx="8">
                  <c:v>6316530489</c:v>
                </c:pt>
                <c:pt idx="9">
                  <c:v>6302342668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3D1-4FC0-B3F8-34D7E72BF640}"/>
            </c:ext>
          </c:extLst>
        </c:ser>
        <c:ser>
          <c:idx val="2"/>
          <c:order val="16"/>
          <c:tx>
            <c:strRef>
              <c:f>'[2]Budget forecasts'!$A$19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forecasts'!$H$19:$W$19</c:f>
              <c:numCache>
                <c:formatCode>General</c:formatCode>
                <c:ptCount val="16"/>
                <c:pt idx="8">
                  <c:v>6162433033</c:v>
                </c:pt>
                <c:pt idx="9">
                  <c:v>6387544745</c:v>
                </c:pt>
                <c:pt idx="10">
                  <c:v>6972289753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3D1-4FC0-B3F8-34D7E72BF640}"/>
            </c:ext>
          </c:extLst>
        </c:ser>
        <c:ser>
          <c:idx val="17"/>
          <c:order val="17"/>
          <c:tx>
            <c:strRef>
              <c:f>'[2]Budget forecasts'!$A$20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forecasts'!$H$20:$W$20</c:f>
              <c:numCache>
                <c:formatCode>General</c:formatCode>
                <c:ptCount val="16"/>
                <c:pt idx="9">
                  <c:v>6369800000</c:v>
                </c:pt>
                <c:pt idx="10">
                  <c:v>6825600000</c:v>
                </c:pt>
                <c:pt idx="11">
                  <c:v>6759400000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3D1-4FC0-B3F8-34D7E72BF640}"/>
            </c:ext>
          </c:extLst>
        </c:ser>
        <c:ser>
          <c:idx val="18"/>
          <c:order val="18"/>
          <c:tx>
            <c:strRef>
              <c:f>'[2]Budget forecasts'!$A$21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forecasts'!$H$21:$W$21</c:f>
              <c:numCache>
                <c:formatCode>General</c:formatCode>
                <c:ptCount val="16"/>
                <c:pt idx="10">
                  <c:v>6896124760</c:v>
                </c:pt>
                <c:pt idx="11">
                  <c:v>6712510125</c:v>
                </c:pt>
                <c:pt idx="12">
                  <c:v>6888693502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3D1-4FC0-B3F8-34D7E72BF640}"/>
            </c:ext>
          </c:extLst>
        </c:ser>
        <c:ser>
          <c:idx val="19"/>
          <c:order val="19"/>
          <c:tx>
            <c:strRef>
              <c:f>'[2]Budget forecasts'!$A$22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forecasts'!$H$22:$W$22</c:f>
              <c:numCache>
                <c:formatCode>General</c:formatCode>
                <c:ptCount val="16"/>
                <c:pt idx="11">
                  <c:v>6688071829</c:v>
                </c:pt>
                <c:pt idx="12">
                  <c:v>7188859247</c:v>
                </c:pt>
                <c:pt idx="13">
                  <c:v>7474460948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3D1-4FC0-B3F8-34D7E72BF640}"/>
            </c:ext>
          </c:extLst>
        </c:ser>
        <c:ser>
          <c:idx val="20"/>
          <c:order val="20"/>
          <c:tx>
            <c:strRef>
              <c:f>'[2]Budget forecasts'!$A$23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forecasts'!$H$23:$W$23</c:f>
              <c:numCache>
                <c:formatCode>General</c:formatCode>
                <c:ptCount val="16"/>
                <c:pt idx="12">
                  <c:v>7502449930</c:v>
                </c:pt>
                <c:pt idx="13">
                  <c:v>8348976990</c:v>
                </c:pt>
                <c:pt idx="14">
                  <c:v>8427839376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3D1-4FC0-B3F8-34D7E72BF640}"/>
            </c:ext>
          </c:extLst>
        </c:ser>
        <c:ser>
          <c:idx val="21"/>
          <c:order val="21"/>
          <c:tx>
            <c:strRef>
              <c:f>'[2]Budget forecasts'!$A$24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forecasts'!$H$2:$W$2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forecasts'!$H$24:$W$24</c:f>
              <c:numCache>
                <c:formatCode>General</c:formatCode>
                <c:ptCount val="16"/>
                <c:pt idx="13">
                  <c:v>8797127545</c:v>
                </c:pt>
                <c:pt idx="14">
                  <c:v>9653066002</c:v>
                </c:pt>
                <c:pt idx="15">
                  <c:v>9126669526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3D1-4FC0-B3F8-34D7E72BF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66176"/>
        <c:axId val="181667712"/>
      </c:scatterChart>
      <c:valAx>
        <c:axId val="1816661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1667712"/>
        <c:crosses val="autoZero"/>
        <c:crossBetween val="midCat"/>
      </c:valAx>
      <c:valAx>
        <c:axId val="181667712"/>
        <c:scaling>
          <c:orientation val="minMax"/>
          <c:min val="3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66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Special budget revenues: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'[2]Budget forecasts'!$A$28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'[2]Budget forecasts'!$H$27:$T$27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xVal>
          <c:yVal>
            <c:numRef>
              <c:f>'[2]Budget forecasts'!$H$28:$T$28</c:f>
              <c:numCache>
                <c:formatCode>General</c:formatCode>
                <c:ptCount val="13"/>
                <c:pt idx="0">
                  <c:v>1676295998</c:v>
                </c:pt>
                <c:pt idx="1">
                  <c:v>1785516533</c:v>
                </c:pt>
                <c:pt idx="2">
                  <c:v>1924682582</c:v>
                </c:pt>
                <c:pt idx="3">
                  <c:v>2036256899</c:v>
                </c:pt>
                <c:pt idx="4">
                  <c:v>2222106328</c:v>
                </c:pt>
                <c:pt idx="5">
                  <c:v>2294241042</c:v>
                </c:pt>
                <c:pt idx="6">
                  <c:v>2338611858</c:v>
                </c:pt>
                <c:pt idx="7">
                  <c:v>2504191592</c:v>
                </c:pt>
                <c:pt idx="8">
                  <c:v>2782322957</c:v>
                </c:pt>
                <c:pt idx="9">
                  <c:v>3050316014</c:v>
                </c:pt>
                <c:pt idx="10">
                  <c:v>3107556705</c:v>
                </c:pt>
                <c:pt idx="11">
                  <c:v>3410111666</c:v>
                </c:pt>
                <c:pt idx="12">
                  <c:v>3933156719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03-49B0-815D-693D4C2B2A40}"/>
            </c:ext>
          </c:extLst>
        </c:ser>
        <c:ser>
          <c:idx val="3"/>
          <c:order val="1"/>
          <c:tx>
            <c:strRef>
              <c:f>'[2]Budget forecasts'!$A$29</c:f>
              <c:strCache>
                <c:ptCount val="1"/>
                <c:pt idx="0">
                  <c:v>Budget Law, special budget revenues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forecasts'!$H$29:$W$29</c:f>
              <c:numCache>
                <c:formatCode>General</c:formatCode>
                <c:ptCount val="16"/>
                <c:pt idx="0">
                  <c:v>1691225434.1181896</c:v>
                </c:pt>
                <c:pt idx="1">
                  <c:v>1704031280.4138849</c:v>
                </c:pt>
                <c:pt idx="2">
                  <c:v>1805624327.6930695</c:v>
                </c:pt>
                <c:pt idx="3">
                  <c:v>1948196083.1184797</c:v>
                </c:pt>
                <c:pt idx="4">
                  <c:v>2206700000</c:v>
                </c:pt>
                <c:pt idx="5">
                  <c:v>2309898274</c:v>
                </c:pt>
                <c:pt idx="6">
                  <c:v>2347184247</c:v>
                </c:pt>
                <c:pt idx="7">
                  <c:v>2486123254</c:v>
                </c:pt>
                <c:pt idx="8">
                  <c:v>2777081899</c:v>
                </c:pt>
                <c:pt idx="9">
                  <c:v>2989500000</c:v>
                </c:pt>
                <c:pt idx="10">
                  <c:v>3211460000</c:v>
                </c:pt>
                <c:pt idx="11">
                  <c:v>3151020090</c:v>
                </c:pt>
                <c:pt idx="12">
                  <c:v>3437530586</c:v>
                </c:pt>
                <c:pt idx="13">
                  <c:v>4197016061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03-49B0-815D-693D4C2B2A40}"/>
            </c:ext>
          </c:extLst>
        </c:ser>
        <c:ser>
          <c:idx val="4"/>
          <c:order val="2"/>
          <c:tx>
            <c:strRef>
              <c:f>'[2]Budget forecasts'!$A$30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forecasts'!$H$30:$W$30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03-49B0-815D-693D4C2B2A40}"/>
            </c:ext>
          </c:extLst>
        </c:ser>
        <c:ser>
          <c:idx val="5"/>
          <c:order val="3"/>
          <c:tx>
            <c:strRef>
              <c:f>'[2]Budget forecasts'!$A$31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forecasts'!$H$31:$W$31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03-49B0-815D-693D4C2B2A40}"/>
            </c:ext>
          </c:extLst>
        </c:ser>
        <c:ser>
          <c:idx val="6"/>
          <c:order val="4"/>
          <c:tx>
            <c:strRef>
              <c:f>'[2]Budget forecasts'!$A$32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forecasts'!$H$32:$W$32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03-49B0-815D-693D4C2B2A40}"/>
            </c:ext>
          </c:extLst>
        </c:ser>
        <c:ser>
          <c:idx val="7"/>
          <c:order val="5"/>
          <c:tx>
            <c:strRef>
              <c:f>'[2]Budget forecasts'!$A$33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forecasts'!$H$33:$W$33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03-49B0-815D-693D4C2B2A40}"/>
            </c:ext>
          </c:extLst>
        </c:ser>
        <c:ser>
          <c:idx val="8"/>
          <c:order val="6"/>
          <c:tx>
            <c:strRef>
              <c:f>'[2]Budget forecasts'!$A$34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forecasts'!$H$34:$W$34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03-49B0-815D-693D4C2B2A40}"/>
            </c:ext>
          </c:extLst>
        </c:ser>
        <c:ser>
          <c:idx val="9"/>
          <c:order val="7"/>
          <c:tx>
            <c:strRef>
              <c:f>'[2]Budget forecasts'!$A$35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forecasts'!$H$35:$W$35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03-49B0-815D-693D4C2B2A40}"/>
            </c:ext>
          </c:extLst>
        </c:ser>
        <c:ser>
          <c:idx val="10"/>
          <c:order val="8"/>
          <c:tx>
            <c:strRef>
              <c:f>'[2]Budget forecasts'!$A$36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forecasts'!$H$36:$W$36</c:f>
              <c:numCache>
                <c:formatCode>General</c:formatCode>
                <c:ptCount val="16"/>
                <c:pt idx="0">
                  <c:v>1691225434.1181896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03-49B0-815D-693D4C2B2A40}"/>
            </c:ext>
          </c:extLst>
        </c:ser>
        <c:ser>
          <c:idx val="11"/>
          <c:order val="9"/>
          <c:tx>
            <c:strRef>
              <c:f>'[2]Budget forecasts'!$A$37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forecasts'!$H$37:$W$37</c:f>
              <c:numCache>
                <c:formatCode>General</c:formatCode>
                <c:ptCount val="16"/>
                <c:pt idx="1">
                  <c:v>1704031280.4138849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203-49B0-815D-693D4C2B2A40}"/>
            </c:ext>
          </c:extLst>
        </c:ser>
        <c:ser>
          <c:idx val="12"/>
          <c:order val="10"/>
          <c:tx>
            <c:strRef>
              <c:f>'[2]Budget forecasts'!$A$38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forecasts'!$H$38:$W$38</c:f>
              <c:numCache>
                <c:formatCode>General</c:formatCode>
                <c:ptCount val="16"/>
                <c:pt idx="2">
                  <c:v>1805624327.6930695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203-49B0-815D-693D4C2B2A40}"/>
            </c:ext>
          </c:extLst>
        </c:ser>
        <c:ser>
          <c:idx val="13"/>
          <c:order val="11"/>
          <c:tx>
            <c:strRef>
              <c:f>'[2]Budget forecasts'!$A$39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forecasts'!$H$39:$W$39</c:f>
              <c:numCache>
                <c:formatCode>General</c:formatCode>
                <c:ptCount val="16"/>
                <c:pt idx="3">
                  <c:v>1948196083.1184797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203-49B0-815D-693D4C2B2A40}"/>
            </c:ext>
          </c:extLst>
        </c:ser>
        <c:ser>
          <c:idx val="14"/>
          <c:order val="12"/>
          <c:tx>
            <c:strRef>
              <c:f>'[2]Budget forecasts'!$A$40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forecasts'!$H$40:$W$40</c:f>
              <c:numCache>
                <c:formatCode>General</c:formatCode>
                <c:ptCount val="16"/>
                <c:pt idx="4">
                  <c:v>2206700000</c:v>
                </c:pt>
                <c:pt idx="5">
                  <c:v>2248463379</c:v>
                </c:pt>
                <c:pt idx="6">
                  <c:v>2289306341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203-49B0-815D-693D4C2B2A40}"/>
            </c:ext>
          </c:extLst>
        </c:ser>
        <c:ser>
          <c:idx val="15"/>
          <c:order val="13"/>
          <c:tx>
            <c:strRef>
              <c:f>'[2]Budget forecasts'!$A$41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forecasts'!$H$41:$W$41</c:f>
              <c:numCache>
                <c:formatCode>General</c:formatCode>
                <c:ptCount val="16"/>
                <c:pt idx="5">
                  <c:v>2309898274</c:v>
                </c:pt>
                <c:pt idx="6">
                  <c:v>2347343714</c:v>
                </c:pt>
                <c:pt idx="7">
                  <c:v>2451663498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203-49B0-815D-693D4C2B2A40}"/>
            </c:ext>
          </c:extLst>
        </c:ser>
        <c:ser>
          <c:idx val="16"/>
          <c:order val="14"/>
          <c:tx>
            <c:strRef>
              <c:f>'[2]Budget forecasts'!$A$42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forecasts'!$H$42:$W$42</c:f>
              <c:numCache>
                <c:formatCode>General</c:formatCode>
                <c:ptCount val="16"/>
                <c:pt idx="6">
                  <c:v>2347184247</c:v>
                </c:pt>
                <c:pt idx="7">
                  <c:v>2483803547</c:v>
                </c:pt>
                <c:pt idx="8">
                  <c:v>2645276647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203-49B0-815D-693D4C2B2A40}"/>
            </c:ext>
          </c:extLst>
        </c:ser>
        <c:ser>
          <c:idx val="1"/>
          <c:order val="15"/>
          <c:tx>
            <c:strRef>
              <c:f>'[2]Budget forecasts'!$A$43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forecasts'!$H$43:$W$43</c:f>
              <c:numCache>
                <c:formatCode>General</c:formatCode>
                <c:ptCount val="16"/>
                <c:pt idx="7">
                  <c:v>2486123254</c:v>
                </c:pt>
                <c:pt idx="8">
                  <c:v>2653704712</c:v>
                </c:pt>
                <c:pt idx="9">
                  <c:v>2796258684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203-49B0-815D-693D4C2B2A40}"/>
            </c:ext>
          </c:extLst>
        </c:ser>
        <c:ser>
          <c:idx val="2"/>
          <c:order val="16"/>
          <c:tx>
            <c:strRef>
              <c:f>'[2]Budget forecasts'!$A$44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forecasts'!$H$44:$W$44</c:f>
              <c:numCache>
                <c:formatCode>General</c:formatCode>
                <c:ptCount val="16"/>
                <c:pt idx="8">
                  <c:v>2777081899</c:v>
                </c:pt>
                <c:pt idx="9">
                  <c:v>2935131721</c:v>
                </c:pt>
                <c:pt idx="10">
                  <c:v>3101379905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203-49B0-815D-693D4C2B2A40}"/>
            </c:ext>
          </c:extLst>
        </c:ser>
        <c:ser>
          <c:idx val="17"/>
          <c:order val="17"/>
          <c:tx>
            <c:strRef>
              <c:f>'[2]Budget forecasts'!$A$45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forecasts'!$H$45:$W$45</c:f>
              <c:numCache>
                <c:formatCode>General</c:formatCode>
                <c:ptCount val="16"/>
                <c:pt idx="9">
                  <c:v>2989500000</c:v>
                </c:pt>
                <c:pt idx="10">
                  <c:v>3158100000</c:v>
                </c:pt>
                <c:pt idx="11">
                  <c:v>3324600000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203-49B0-815D-693D4C2B2A40}"/>
            </c:ext>
          </c:extLst>
        </c:ser>
        <c:ser>
          <c:idx val="18"/>
          <c:order val="18"/>
          <c:tx>
            <c:strRef>
              <c:f>'[2]Budget forecasts'!$A$46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forecasts'!$H$46:$W$46</c:f>
              <c:numCache>
                <c:formatCode>General</c:formatCode>
                <c:ptCount val="16"/>
                <c:pt idx="10">
                  <c:v>3211460000</c:v>
                </c:pt>
                <c:pt idx="11">
                  <c:v>3395720775</c:v>
                </c:pt>
                <c:pt idx="12">
                  <c:v>3553986682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203-49B0-815D-693D4C2B2A40}"/>
            </c:ext>
          </c:extLst>
        </c:ser>
        <c:ser>
          <c:idx val="19"/>
          <c:order val="19"/>
          <c:tx>
            <c:strRef>
              <c:f>'[2]Budget forecasts'!$A$47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forecasts'!$H$47:$W$47</c:f>
              <c:numCache>
                <c:formatCode>General</c:formatCode>
                <c:ptCount val="16"/>
                <c:pt idx="11">
                  <c:v>3151020090</c:v>
                </c:pt>
                <c:pt idx="12">
                  <c:v>3391893472</c:v>
                </c:pt>
                <c:pt idx="13">
                  <c:v>3565025990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203-49B0-815D-693D4C2B2A40}"/>
            </c:ext>
          </c:extLst>
        </c:ser>
        <c:ser>
          <c:idx val="20"/>
          <c:order val="20"/>
          <c:tx>
            <c:strRef>
              <c:f>'[2]Budget forecasts'!$A$48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forecasts'!$H$48:$W$48</c:f>
              <c:numCache>
                <c:formatCode>General</c:formatCode>
                <c:ptCount val="16"/>
                <c:pt idx="12">
                  <c:v>3437530586</c:v>
                </c:pt>
                <c:pt idx="13">
                  <c:v>3668030346</c:v>
                </c:pt>
                <c:pt idx="14">
                  <c:v>3831132347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203-49B0-815D-693D4C2B2A40}"/>
            </c:ext>
          </c:extLst>
        </c:ser>
        <c:ser>
          <c:idx val="21"/>
          <c:order val="21"/>
          <c:tx>
            <c:strRef>
              <c:f>'[2]Budget forecasts'!$A$49</c:f>
              <c:strCache>
                <c:ptCount val="1"/>
                <c:pt idx="0">
                  <c:v>Ieņēmumi,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forecasts'!$H$27:$W$27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forecasts'!$H$49:$W$49</c:f>
              <c:numCache>
                <c:formatCode>General</c:formatCode>
                <c:ptCount val="16"/>
                <c:pt idx="13">
                  <c:v>4197016061</c:v>
                </c:pt>
                <c:pt idx="14">
                  <c:v>4451874692</c:v>
                </c:pt>
                <c:pt idx="15">
                  <c:v>4664021047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203-49B0-815D-693D4C2B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647296"/>
        <c:axId val="186648832"/>
      </c:scatterChart>
      <c:valAx>
        <c:axId val="1866472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6648832"/>
        <c:crosses val="autoZero"/>
        <c:crossBetween val="midCat"/>
      </c:valAx>
      <c:valAx>
        <c:axId val="186648832"/>
        <c:scaling>
          <c:orientation val="minMax"/>
          <c:min val="15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47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Pamatbudžeta izdevumi: </a:t>
            </a:r>
            <a:r>
              <a:rPr lang="lv-L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prognoze un aktuālie dati</a:t>
            </a:r>
            <a:endParaRPr lang="lv-L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'[2]Budget forecasts'!$A$61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'[2]Budget forecasts'!$B$60:$T$60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'[2]Budget forecasts'!$B$61:$T$61</c:f>
              <c:numCache>
                <c:formatCode>General</c:formatCode>
                <c:ptCount val="19"/>
                <c:pt idx="0">
                  <c:v>2229440056</c:v>
                </c:pt>
                <c:pt idx="1">
                  <c:v>2944991579</c:v>
                </c:pt>
                <c:pt idx="2">
                  <c:v>3728418536</c:v>
                </c:pt>
                <c:pt idx="3">
                  <c:v>4802817294</c:v>
                </c:pt>
                <c:pt idx="4">
                  <c:v>5545243168</c:v>
                </c:pt>
                <c:pt idx="5">
                  <c:v>4713490850</c:v>
                </c:pt>
                <c:pt idx="6">
                  <c:v>4551438822</c:v>
                </c:pt>
                <c:pt idx="7">
                  <c:v>4567747726</c:v>
                </c:pt>
                <c:pt idx="8">
                  <c:v>4646055916</c:v>
                </c:pt>
                <c:pt idx="9">
                  <c:v>4769450270</c:v>
                </c:pt>
                <c:pt idx="10">
                  <c:v>5345271200</c:v>
                </c:pt>
                <c:pt idx="11">
                  <c:v>5479421550</c:v>
                </c:pt>
                <c:pt idx="12">
                  <c:v>5400538493</c:v>
                </c:pt>
                <c:pt idx="13">
                  <c:v>5744646705</c:v>
                </c:pt>
                <c:pt idx="14">
                  <c:v>6626486353</c:v>
                </c:pt>
                <c:pt idx="15">
                  <c:v>6914884042</c:v>
                </c:pt>
                <c:pt idx="16">
                  <c:v>7667028785</c:v>
                </c:pt>
                <c:pt idx="17">
                  <c:v>9399156714</c:v>
                </c:pt>
                <c:pt idx="18">
                  <c:v>10181164977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42-4043-A2F5-6492C6C59D2C}"/>
            </c:ext>
          </c:extLst>
        </c:ser>
        <c:ser>
          <c:idx val="3"/>
          <c:order val="1"/>
          <c:tx>
            <c:strRef>
              <c:f>'[2]Budget forecasts'!$A$62</c:f>
              <c:strCache>
                <c:ptCount val="1"/>
                <c:pt idx="0">
                  <c:v>Budget Law, basic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forecasts'!$B$62:$W$62</c:f>
              <c:numCache>
                <c:formatCode>General</c:formatCode>
                <c:ptCount val="22"/>
                <c:pt idx="0">
                  <c:v>2136719194.8252997</c:v>
                </c:pt>
                <c:pt idx="1">
                  <c:v>2925759149.0657425</c:v>
                </c:pt>
                <c:pt idx="2">
                  <c:v>3710849682.1304374</c:v>
                </c:pt>
                <c:pt idx="3">
                  <c:v>4978201603.861105</c:v>
                </c:pt>
                <c:pt idx="4">
                  <c:v>6005941912.6812029</c:v>
                </c:pt>
                <c:pt idx="5">
                  <c:v>6049481790.0865679</c:v>
                </c:pt>
                <c:pt idx="6">
                  <c:v>4332786950.5580502</c:v>
                </c:pt>
                <c:pt idx="7">
                  <c:v>4706859949.5734234</c:v>
                </c:pt>
                <c:pt idx="8">
                  <c:v>4634435774.4122114</c:v>
                </c:pt>
                <c:pt idx="9">
                  <c:v>4853984894.7928581</c:v>
                </c:pt>
                <c:pt idx="10">
                  <c:v>5322800000</c:v>
                </c:pt>
                <c:pt idx="11">
                  <c:v>5534284900</c:v>
                </c:pt>
                <c:pt idx="12">
                  <c:v>5636414986</c:v>
                </c:pt>
                <c:pt idx="13">
                  <c:v>6087035318</c:v>
                </c:pt>
                <c:pt idx="14">
                  <c:v>6489358029</c:v>
                </c:pt>
                <c:pt idx="15">
                  <c:v>6782000000</c:v>
                </c:pt>
                <c:pt idx="16">
                  <c:v>7238116539</c:v>
                </c:pt>
                <c:pt idx="17">
                  <c:v>7846049919</c:v>
                </c:pt>
                <c:pt idx="18">
                  <c:v>9297524115</c:v>
                </c:pt>
                <c:pt idx="19">
                  <c:v>10862248617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42-4043-A2F5-6492C6C59D2C}"/>
            </c:ext>
          </c:extLst>
        </c:ser>
        <c:ser>
          <c:idx val="4"/>
          <c:order val="2"/>
          <c:tx>
            <c:strRef>
              <c:f>'[2]Budget forecasts'!$A$63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forecasts'!$B$63:$W$63</c:f>
              <c:numCache>
                <c:formatCode>General</c:formatCode>
                <c:ptCount val="22"/>
                <c:pt idx="0">
                  <c:v>2136719194.8252997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42-4043-A2F5-6492C6C59D2C}"/>
            </c:ext>
          </c:extLst>
        </c:ser>
        <c:ser>
          <c:idx val="5"/>
          <c:order val="3"/>
          <c:tx>
            <c:strRef>
              <c:f>'[2]Budget forecasts'!$A$64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forecasts'!$B$64:$W$64</c:f>
              <c:numCache>
                <c:formatCode>General</c:formatCode>
                <c:ptCount val="22"/>
                <c:pt idx="1">
                  <c:v>2925759149.0657425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42-4043-A2F5-6492C6C59D2C}"/>
            </c:ext>
          </c:extLst>
        </c:ser>
        <c:ser>
          <c:idx val="6"/>
          <c:order val="4"/>
          <c:tx>
            <c:strRef>
              <c:f>'[2]Budget forecasts'!$A$65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forecasts'!$B$65:$W$65</c:f>
              <c:numCache>
                <c:formatCode>General</c:formatCode>
                <c:ptCount val="22"/>
                <c:pt idx="2">
                  <c:v>3710849682.1304374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42-4043-A2F5-6492C6C59D2C}"/>
            </c:ext>
          </c:extLst>
        </c:ser>
        <c:ser>
          <c:idx val="7"/>
          <c:order val="5"/>
          <c:tx>
            <c:strRef>
              <c:f>'[2]Budget forecasts'!$A$66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forecasts'!$B$66:$W$66</c:f>
              <c:numCache>
                <c:formatCode>General</c:formatCode>
                <c:ptCount val="22"/>
                <c:pt idx="3">
                  <c:v>4978201603.861105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42-4043-A2F5-6492C6C59D2C}"/>
            </c:ext>
          </c:extLst>
        </c:ser>
        <c:ser>
          <c:idx val="8"/>
          <c:order val="6"/>
          <c:tx>
            <c:strRef>
              <c:f>'[2]Budget forecasts'!$A$67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forecasts'!$B$67:$W$67</c:f>
              <c:numCache>
                <c:formatCode>General</c:formatCode>
                <c:ptCount val="22"/>
                <c:pt idx="4">
                  <c:v>6005941912.6812029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42-4043-A2F5-6492C6C59D2C}"/>
            </c:ext>
          </c:extLst>
        </c:ser>
        <c:ser>
          <c:idx val="9"/>
          <c:order val="7"/>
          <c:tx>
            <c:strRef>
              <c:f>'[2]Budget forecasts'!$A$68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forecasts'!$B$68:$W$68</c:f>
              <c:numCache>
                <c:formatCode>General</c:formatCode>
                <c:ptCount val="22"/>
                <c:pt idx="5">
                  <c:v>6049481790.0865679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42-4043-A2F5-6492C6C59D2C}"/>
            </c:ext>
          </c:extLst>
        </c:ser>
        <c:ser>
          <c:idx val="10"/>
          <c:order val="8"/>
          <c:tx>
            <c:strRef>
              <c:f>'[2]Budget forecasts'!$A$69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forecasts'!$B$69:$W$69</c:f>
              <c:numCache>
                <c:formatCode>General</c:formatCode>
                <c:ptCount val="22"/>
                <c:pt idx="6">
                  <c:v>4332786950.5580502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42-4043-A2F5-6492C6C59D2C}"/>
            </c:ext>
          </c:extLst>
        </c:ser>
        <c:ser>
          <c:idx val="11"/>
          <c:order val="9"/>
          <c:tx>
            <c:strRef>
              <c:f>'[2]Budget forecasts'!$A$70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forecasts'!$B$70:$W$70</c:f>
              <c:numCache>
                <c:formatCode>General</c:formatCode>
                <c:ptCount val="22"/>
                <c:pt idx="7">
                  <c:v>4706859949.5734234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E42-4043-A2F5-6492C6C59D2C}"/>
            </c:ext>
          </c:extLst>
        </c:ser>
        <c:ser>
          <c:idx val="12"/>
          <c:order val="10"/>
          <c:tx>
            <c:strRef>
              <c:f>'[2]Budget forecasts'!$A$71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forecasts'!$B$71:$W$71</c:f>
              <c:numCache>
                <c:formatCode>General</c:formatCode>
                <c:ptCount val="22"/>
                <c:pt idx="8">
                  <c:v>4634435774.4122114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E42-4043-A2F5-6492C6C59D2C}"/>
            </c:ext>
          </c:extLst>
        </c:ser>
        <c:ser>
          <c:idx val="13"/>
          <c:order val="11"/>
          <c:tx>
            <c:strRef>
              <c:f>'[2]Budget forecasts'!$A$72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forecasts'!$B$72:$W$72</c:f>
              <c:numCache>
                <c:formatCode>General</c:formatCode>
                <c:ptCount val="22"/>
                <c:pt idx="9">
                  <c:v>4853984894.7928581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E42-4043-A2F5-6492C6C59D2C}"/>
            </c:ext>
          </c:extLst>
        </c:ser>
        <c:ser>
          <c:idx val="14"/>
          <c:order val="12"/>
          <c:tx>
            <c:strRef>
              <c:f>'[2]Budget forecasts'!$A$73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forecasts'!$B$73:$W$73</c:f>
              <c:numCache>
                <c:formatCode>General</c:formatCode>
                <c:ptCount val="22"/>
                <c:pt idx="10">
                  <c:v>5322800000</c:v>
                </c:pt>
                <c:pt idx="11">
                  <c:v>5132993062</c:v>
                </c:pt>
                <c:pt idx="12">
                  <c:v>5356456345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E42-4043-A2F5-6492C6C59D2C}"/>
            </c:ext>
          </c:extLst>
        </c:ser>
        <c:ser>
          <c:idx val="15"/>
          <c:order val="13"/>
          <c:tx>
            <c:strRef>
              <c:f>'[2]Budget forecasts'!$A$74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forecasts'!$B$74:$W$74</c:f>
              <c:numCache>
                <c:formatCode>General</c:formatCode>
                <c:ptCount val="22"/>
                <c:pt idx="11">
                  <c:v>5534284900</c:v>
                </c:pt>
                <c:pt idx="12">
                  <c:v>5599796759</c:v>
                </c:pt>
                <c:pt idx="13">
                  <c:v>5599125034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E42-4043-A2F5-6492C6C59D2C}"/>
            </c:ext>
          </c:extLst>
        </c:ser>
        <c:ser>
          <c:idx val="16"/>
          <c:order val="14"/>
          <c:tx>
            <c:strRef>
              <c:f>'[2]Budget forecasts'!$A$75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forecasts'!$B$75:$W$75</c:f>
              <c:numCache>
                <c:formatCode>General</c:formatCode>
                <c:ptCount val="22"/>
                <c:pt idx="12">
                  <c:v>5636414986</c:v>
                </c:pt>
                <c:pt idx="13">
                  <c:v>6041514303</c:v>
                </c:pt>
                <c:pt idx="14">
                  <c:v>6189402055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E42-4043-A2F5-6492C6C59D2C}"/>
            </c:ext>
          </c:extLst>
        </c:ser>
        <c:ser>
          <c:idx val="1"/>
          <c:order val="15"/>
          <c:tx>
            <c:strRef>
              <c:f>'[2]Budget forecasts'!$A$76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forecasts'!$B$76:$W$76</c:f>
              <c:numCache>
                <c:formatCode>General</c:formatCode>
                <c:ptCount val="22"/>
                <c:pt idx="13">
                  <c:v>6087035318</c:v>
                </c:pt>
                <c:pt idx="14">
                  <c:v>6263145569</c:v>
                </c:pt>
                <c:pt idx="15">
                  <c:v>6198479823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E42-4043-A2F5-6492C6C59D2C}"/>
            </c:ext>
          </c:extLst>
        </c:ser>
        <c:ser>
          <c:idx val="2"/>
          <c:order val="16"/>
          <c:tx>
            <c:strRef>
              <c:f>'[2]Budget forecasts'!$A$77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forecasts'!$B$77:$W$77</c:f>
              <c:numCache>
                <c:formatCode>General</c:formatCode>
                <c:ptCount val="22"/>
                <c:pt idx="14">
                  <c:v>6489358029</c:v>
                </c:pt>
                <c:pt idx="15">
                  <c:v>6657549016</c:v>
                </c:pt>
                <c:pt idx="16">
                  <c:v>6987129834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E42-4043-A2F5-6492C6C59D2C}"/>
            </c:ext>
          </c:extLst>
        </c:ser>
        <c:ser>
          <c:idx val="17"/>
          <c:order val="17"/>
          <c:tx>
            <c:strRef>
              <c:f>'[2]Budget forecasts'!$A$78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forecasts'!$B$78:$W$78</c:f>
              <c:numCache>
                <c:formatCode>General</c:formatCode>
                <c:ptCount val="22"/>
                <c:pt idx="15">
                  <c:v>6782000000</c:v>
                </c:pt>
                <c:pt idx="16">
                  <c:v>7071800000</c:v>
                </c:pt>
                <c:pt idx="17">
                  <c:v>7266800000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E42-4043-A2F5-6492C6C59D2C}"/>
            </c:ext>
          </c:extLst>
        </c:ser>
        <c:ser>
          <c:idx val="18"/>
          <c:order val="18"/>
          <c:tx>
            <c:strRef>
              <c:f>'[2]Budget forecasts'!$A$79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forecasts'!$B$79:$W$79</c:f>
              <c:numCache>
                <c:formatCode>General</c:formatCode>
                <c:ptCount val="22"/>
                <c:pt idx="16">
                  <c:v>7238116539</c:v>
                </c:pt>
                <c:pt idx="17">
                  <c:v>7424511410</c:v>
                </c:pt>
                <c:pt idx="18">
                  <c:v>7601851344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E42-4043-A2F5-6492C6C59D2C}"/>
            </c:ext>
          </c:extLst>
        </c:ser>
        <c:ser>
          <c:idx val="19"/>
          <c:order val="19"/>
          <c:tx>
            <c:strRef>
              <c:f>'[2]Budget forecasts'!$A$80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forecasts'!$B$80:$W$80</c:f>
              <c:numCache>
                <c:formatCode>General</c:formatCode>
                <c:ptCount val="22"/>
                <c:pt idx="17">
                  <c:v>7846049919</c:v>
                </c:pt>
                <c:pt idx="18">
                  <c:v>8073017456</c:v>
                </c:pt>
                <c:pt idx="19">
                  <c:v>7836289390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E42-4043-A2F5-6492C6C59D2C}"/>
            </c:ext>
          </c:extLst>
        </c:ser>
        <c:ser>
          <c:idx val="20"/>
          <c:order val="20"/>
          <c:tx>
            <c:strRef>
              <c:f>'[2]Budget forecasts'!$A$81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forecasts'!$B$81:$W$81</c:f>
              <c:numCache>
                <c:formatCode>General</c:formatCode>
                <c:ptCount val="22"/>
                <c:pt idx="18">
                  <c:v>9297524115</c:v>
                </c:pt>
                <c:pt idx="19">
                  <c:v>8788163319</c:v>
                </c:pt>
                <c:pt idx="20">
                  <c:v>8793937271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E42-4043-A2F5-6492C6C59D2C}"/>
            </c:ext>
          </c:extLst>
        </c:ser>
        <c:ser>
          <c:idx val="21"/>
          <c:order val="21"/>
          <c:tx>
            <c:strRef>
              <c:f>'[2]Budget forecasts'!$A$82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forecasts'!$B$60:$W$60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forecasts'!$B$82:$W$82</c:f>
              <c:numCache>
                <c:formatCode>General</c:formatCode>
                <c:ptCount val="22"/>
                <c:pt idx="19">
                  <c:v>10862248617</c:v>
                </c:pt>
                <c:pt idx="20">
                  <c:v>10606417154</c:v>
                </c:pt>
                <c:pt idx="21">
                  <c:v>10626112510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E42-4043-A2F5-6492C6C59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26656"/>
        <c:axId val="186736640"/>
      </c:scatterChart>
      <c:valAx>
        <c:axId val="1867266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6736640"/>
        <c:crosses val="autoZero"/>
        <c:crossBetween val="midCat"/>
      </c:valAx>
      <c:valAx>
        <c:axId val="186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2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ysClr val="windowText" lastClr="000000"/>
                </a:solidFill>
              </a:rPr>
              <a:t>IKP deflatots/ GDP deflator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solidFill>
            <a:srgbClr val="0070C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735781274114174E-2"/>
          <c:y val="7.3256784968684763E-2"/>
          <c:w val="0.95653251058440647"/>
          <c:h val="0.89960334029227562"/>
        </c:manualLayout>
      </c:layout>
      <c:lineChart>
        <c:grouping val="standard"/>
        <c:varyColors val="0"/>
        <c:ser>
          <c:idx val="1"/>
          <c:order val="1"/>
          <c:tx>
            <c:strRef>
              <c:f>'CSP rev._FM_p. CSB rev._MoF_f.'!$A$63</c:f>
              <c:strCache>
                <c:ptCount val="1"/>
                <c:pt idx="0">
                  <c:v>IKP deflators GDP deflator (Actual, CSB 2023)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rev._MoF_f.'!$B$62:$W$62</c15:sqref>
                  </c15:fullRef>
                </c:ext>
              </c:extLst>
              <c:f>'CSP rev._FM_p. CSB rev._MoF_f.'!$B$62:$V$62</c:f>
              <c:numCache>
                <c:formatCode>General</c:formatCode>
                <c:ptCount val="21"/>
                <c:pt idx="0">
                  <c:v>7.0999999999999952</c:v>
                </c:pt>
                <c:pt idx="1">
                  <c:v>11.20000000000001</c:v>
                </c:pt>
                <c:pt idx="2">
                  <c:v>12.400000000000011</c:v>
                </c:pt>
                <c:pt idx="3">
                  <c:v>20.100000000000009</c:v>
                </c:pt>
                <c:pt idx="4">
                  <c:v>11.7</c:v>
                </c:pt>
                <c:pt idx="5">
                  <c:v>-9.6999999999999975</c:v>
                </c:pt>
                <c:pt idx="6">
                  <c:v>-0.40000000000000036</c:v>
                </c:pt>
                <c:pt idx="7">
                  <c:v>6.4999999999999947</c:v>
                </c:pt>
                <c:pt idx="8">
                  <c:v>3.6000000000000032</c:v>
                </c:pt>
                <c:pt idx="9">
                  <c:v>1.6999999999999904</c:v>
                </c:pt>
                <c:pt idx="10">
                  <c:v>1.8999999999999906</c:v>
                </c:pt>
                <c:pt idx="11">
                  <c:v>9.9999999999988987E-2</c:v>
                </c:pt>
                <c:pt idx="12">
                  <c:v>0.8999999999999897</c:v>
                </c:pt>
                <c:pt idx="13">
                  <c:v>2.8999999999999915</c:v>
                </c:pt>
                <c:pt idx="14">
                  <c:v>3.8999999999999924</c:v>
                </c:pt>
                <c:pt idx="15">
                  <c:v>4.2999999999999927</c:v>
                </c:pt>
                <c:pt idx="16">
                  <c:v>2.0999999999999908</c:v>
                </c:pt>
                <c:pt idx="17">
                  <c:v>3.8000000000000034</c:v>
                </c:pt>
                <c:pt idx="18">
                  <c:v>12.79999999999999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E9-40C5-A412-5F8536E75C2A}"/>
            </c:ext>
          </c:extLst>
        </c:ser>
        <c:ser>
          <c:idx val="7"/>
          <c:order val="7"/>
          <c:tx>
            <c:strRef>
              <c:f>'CSP rev._FM_p. CSB rev._MoF_f.'!$A$69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952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rev._MoF_f.'!$B$69:$W$69</c15:sqref>
                  </c15:fullRef>
                </c:ext>
              </c:extLst>
              <c:f>'CSP rev._FM_p. CSB rev._MoF_f.'!$B$69:$V$69</c:f>
              <c:numCache>
                <c:formatCode>0.0</c:formatCode>
                <c:ptCount val="21"/>
                <c:pt idx="0">
                  <c:v>6</c:v>
                </c:pt>
                <c:pt idx="1">
                  <c:v>4.0999999999999996</c:v>
                </c:pt>
                <c:pt idx="2">
                  <c:v>2.9</c:v>
                </c:pt>
                <c:pt idx="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E9-40C5-A412-5F8536E75C2A}"/>
            </c:ext>
          </c:extLst>
        </c:ser>
        <c:ser>
          <c:idx val="8"/>
          <c:order val="8"/>
          <c:tx>
            <c:strRef>
              <c:f>'CSP rev._FM_p. CSB rev._MoF_f.'!$A$70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rev._MoF_f.'!$B$70:$W$70</c15:sqref>
                  </c15:fullRef>
                </c:ext>
              </c:extLst>
              <c:f>'CSP rev._FM_p. CSB rev._MoF_f.'!$B$70:$V$70</c:f>
              <c:numCache>
                <c:formatCode>0.0</c:formatCode>
                <c:ptCount val="21"/>
                <c:pt idx="1">
                  <c:v>6.6</c:v>
                </c:pt>
                <c:pt idx="2">
                  <c:v>4.5</c:v>
                </c:pt>
                <c:pt idx="3">
                  <c:v>3.3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E9-40C5-A412-5F8536E75C2A}"/>
            </c:ext>
          </c:extLst>
        </c:ser>
        <c:ser>
          <c:idx val="9"/>
          <c:order val="9"/>
          <c:tx>
            <c:strRef>
              <c:f>'CSP rev._FM_p. CSB rev._MoF_f.'!$A$71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rev._MoF_f.'!$B$71:$W$71</c15:sqref>
                  </c15:fullRef>
                </c:ext>
              </c:extLst>
              <c:f>'CSP rev._FM_p. CSB rev._MoF_f.'!$B$71:$V$71</c:f>
              <c:numCache>
                <c:formatCode>0.0</c:formatCode>
                <c:ptCount val="21"/>
                <c:pt idx="2">
                  <c:v>9.4</c:v>
                </c:pt>
                <c:pt idx="3">
                  <c:v>7.4</c:v>
                </c:pt>
                <c:pt idx="4">
                  <c:v>6</c:v>
                </c:pt>
                <c:pt idx="5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E9-40C5-A412-5F8536E75C2A}"/>
            </c:ext>
          </c:extLst>
        </c:ser>
        <c:ser>
          <c:idx val="10"/>
          <c:order val="10"/>
          <c:tx>
            <c:strRef>
              <c:f>'CSP rev._FM_p. CSB rev._MoF_f.'!$A$72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rev._MoF_f.'!$B$72:$W$72</c15:sqref>
                  </c15:fullRef>
                </c:ext>
              </c:extLst>
              <c:f>'CSP rev._FM_p. CSB rev._MoF_f.'!$B$72:$V$72</c:f>
              <c:numCache>
                <c:formatCode>0.0</c:formatCode>
                <c:ptCount val="21"/>
                <c:pt idx="3">
                  <c:v>10.5</c:v>
                </c:pt>
                <c:pt idx="4">
                  <c:v>7.8</c:v>
                </c:pt>
                <c:pt idx="5">
                  <c:v>6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9E9-40C5-A412-5F8536E75C2A}"/>
            </c:ext>
          </c:extLst>
        </c:ser>
        <c:ser>
          <c:idx val="11"/>
          <c:order val="11"/>
          <c:tx>
            <c:strRef>
              <c:f>'CSP rev._FM_p. CSB rev._MoF_f.'!$A$73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rev._MoF_f.'!$B$73:$W$73</c15:sqref>
                  </c15:fullRef>
                </c:ext>
              </c:extLst>
              <c:f>'CSP rev._FM_p. CSB rev._MoF_f.'!$B$73:$V$73</c:f>
              <c:numCache>
                <c:formatCode>0.0</c:formatCode>
                <c:ptCount val="21"/>
                <c:pt idx="4">
                  <c:v>13.9</c:v>
                </c:pt>
                <c:pt idx="5">
                  <c:v>8.6</c:v>
                </c:pt>
                <c:pt idx="6">
                  <c:v>6</c:v>
                </c:pt>
                <c:pt idx="7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9E9-40C5-A412-5F8536E75C2A}"/>
            </c:ext>
          </c:extLst>
        </c:ser>
        <c:ser>
          <c:idx val="12"/>
          <c:order val="12"/>
          <c:tx>
            <c:strRef>
              <c:f>'CSP rev._FM_p. CSB rev._MoF_f.'!$A$74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rev._MoF_f.'!$B$74:$W$74</c15:sqref>
                  </c15:fullRef>
                </c:ext>
              </c:extLst>
              <c:f>'CSP rev._FM_p. CSB rev._MoF_f.'!$B$74:$V$74</c:f>
              <c:numCache>
                <c:formatCode>0.0</c:formatCode>
                <c:ptCount val="21"/>
                <c:pt idx="5">
                  <c:v>-2.1</c:v>
                </c:pt>
                <c:pt idx="6">
                  <c:v>-5</c:v>
                </c:pt>
                <c:pt idx="7">
                  <c:v>-2.2000000000000002</c:v>
                </c:pt>
                <c:pt idx="8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9E9-40C5-A412-5F8536E75C2A}"/>
            </c:ext>
          </c:extLst>
        </c:ser>
        <c:ser>
          <c:idx val="13"/>
          <c:order val="13"/>
          <c:tx>
            <c:strRef>
              <c:f>'CSP rev._FM_p. CSB rev._MoF_f.'!$A$75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rev._MoF_f.'!$B$75:$W$75</c15:sqref>
                  </c15:fullRef>
                </c:ext>
              </c:extLst>
              <c:f>'CSP rev._FM_p. CSB rev._MoF_f.'!$B$75:$V$75</c:f>
              <c:numCache>
                <c:formatCode>0.0</c:formatCode>
                <c:ptCount val="21"/>
                <c:pt idx="6">
                  <c:v>-3</c:v>
                </c:pt>
                <c:pt idx="7">
                  <c:v>0.60000000000000009</c:v>
                </c:pt>
                <c:pt idx="8">
                  <c:v>1</c:v>
                </c:pt>
                <c:pt idx="9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9E9-40C5-A412-5F8536E75C2A}"/>
            </c:ext>
          </c:extLst>
        </c:ser>
        <c:ser>
          <c:idx val="14"/>
          <c:order val="14"/>
          <c:tx>
            <c:strRef>
              <c:f>'CSP rev._FM_p. CSB rev._MoF_f.'!$A$76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rev._MoF_f.'!$B$76:$W$76</c15:sqref>
                  </c15:fullRef>
                </c:ext>
              </c:extLst>
              <c:f>'CSP rev._FM_p. CSB rev._MoF_f.'!$B$76:$V$76</c:f>
              <c:numCache>
                <c:formatCode>0.0</c:formatCode>
                <c:ptCount val="21"/>
                <c:pt idx="7">
                  <c:v>4</c:v>
                </c:pt>
                <c:pt idx="8">
                  <c:v>1.7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9E9-40C5-A412-5F8536E75C2A}"/>
            </c:ext>
          </c:extLst>
        </c:ser>
        <c:ser>
          <c:idx val="15"/>
          <c:order val="15"/>
          <c:tx>
            <c:strRef>
              <c:f>'CSP rev._FM_p. CSB rev._MoF_f.'!$A$77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rev._MoF_f.'!$B$77:$W$77</c15:sqref>
                  </c15:fullRef>
                </c:ext>
              </c:extLst>
              <c:f>'CSP rev._FM_p. CSB rev._MoF_f.'!$B$77:$V$77</c:f>
              <c:numCache>
                <c:formatCode>0.0</c:formatCode>
                <c:ptCount val="21"/>
                <c:pt idx="8">
                  <c:v>2.6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9E9-40C5-A412-5F8536E75C2A}"/>
            </c:ext>
          </c:extLst>
        </c:ser>
        <c:ser>
          <c:idx val="16"/>
          <c:order val="16"/>
          <c:tx>
            <c:strRef>
              <c:f>'CSP rev._FM_p. CSB rev._MoF_f.'!$A$78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rev._MoF_f.'!$B$78:$W$78</c15:sqref>
                  </c15:fullRef>
                </c:ext>
              </c:extLst>
              <c:f>'CSP rev._FM_p. CSB rev._MoF_f.'!$B$78:$V$78</c:f>
              <c:numCache>
                <c:formatCode>General</c:formatCode>
                <c:ptCount val="21"/>
                <c:pt idx="9" formatCode="0.0">
                  <c:v>1</c:v>
                </c:pt>
                <c:pt idx="10" formatCode="0.0">
                  <c:v>2.2999999999999998</c:v>
                </c:pt>
                <c:pt idx="11" formatCode="0.0">
                  <c:v>2.5</c:v>
                </c:pt>
                <c:pt idx="12" formatCode="0.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9E9-40C5-A412-5F8536E75C2A}"/>
            </c:ext>
          </c:extLst>
        </c:ser>
        <c:ser>
          <c:idx val="17"/>
          <c:order val="17"/>
          <c:tx>
            <c:strRef>
              <c:f>'CSP rev._FM_p. CSB rev._MoF_f.'!$A$79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rev._MoF_f.'!$B$79:$W$79</c15:sqref>
                  </c15:fullRef>
                </c:ext>
              </c:extLst>
              <c:f>'CSP rev._FM_p. CSB rev._MoF_f.'!$B$79:$V$79</c:f>
              <c:numCache>
                <c:formatCode>General</c:formatCode>
                <c:ptCount val="21"/>
                <c:pt idx="10" formatCode="0.0">
                  <c:v>0.9</c:v>
                </c:pt>
                <c:pt idx="11" formatCode="0.0">
                  <c:v>2.4</c:v>
                </c:pt>
                <c:pt idx="12" formatCode="0.0">
                  <c:v>2.5</c:v>
                </c:pt>
                <c:pt idx="13" formatCode="0.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9E9-40C5-A412-5F8536E75C2A}"/>
            </c:ext>
          </c:extLst>
        </c:ser>
        <c:ser>
          <c:idx val="18"/>
          <c:order val="18"/>
          <c:tx>
            <c:strRef>
              <c:f>'CSP rev._FM_p. CSB rev._MoF_f.'!$A$80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rev._MoF_f.'!$B$80:$W$80</c15:sqref>
                  </c15:fullRef>
                </c:ext>
              </c:extLst>
              <c:f>'CSP rev._FM_p. CSB rev._MoF_f.'!$B$80:$V$80</c:f>
              <c:numCache>
                <c:formatCode>General</c:formatCode>
                <c:ptCount val="21"/>
                <c:pt idx="11" formatCode="0.0">
                  <c:v>1.1000000000000001</c:v>
                </c:pt>
                <c:pt idx="12" formatCode="0.0">
                  <c:v>2.1</c:v>
                </c:pt>
                <c:pt idx="13" formatCode="0.0">
                  <c:v>2.5</c:v>
                </c:pt>
                <c:pt idx="14" formatCode="0.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9E9-40C5-A412-5F8536E75C2A}"/>
            </c:ext>
          </c:extLst>
        </c:ser>
        <c:ser>
          <c:idx val="19"/>
          <c:order val="19"/>
          <c:tx>
            <c:strRef>
              <c:f>'CSP rev._FM_p. CSB rev._MoF_f.'!$A$81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rev._MoF_f.'!$B$81:$W$81</c15:sqref>
                  </c15:fullRef>
                </c:ext>
              </c:extLst>
              <c:f>'CSP rev._FM_p. CSB rev._MoF_f.'!$B$81:$V$81</c:f>
              <c:numCache>
                <c:formatCode>General</c:formatCode>
                <c:ptCount val="21"/>
                <c:pt idx="12" formatCode="0.0">
                  <c:v>0.3</c:v>
                </c:pt>
                <c:pt idx="13" formatCode="0.0">
                  <c:v>1.7</c:v>
                </c:pt>
                <c:pt idx="14" formatCode="0.0">
                  <c:v>2.2000000000000002</c:v>
                </c:pt>
                <c:pt idx="15" formatCode="0.0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9E9-40C5-A412-5F8536E75C2A}"/>
            </c:ext>
          </c:extLst>
        </c:ser>
        <c:ser>
          <c:idx val="20"/>
          <c:order val="20"/>
          <c:tx>
            <c:strRef>
              <c:f>'CSP rev._FM_p. CSB rev._MoF_f.'!$A$82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rev._MoF_f.'!$B$82:$W$82</c15:sqref>
                  </c15:fullRef>
                </c:ext>
              </c:extLst>
              <c:f>'CSP rev._FM_p. CSB rev._MoF_f.'!$B$82:$V$82</c:f>
              <c:numCache>
                <c:formatCode>General</c:formatCode>
                <c:ptCount val="21"/>
                <c:pt idx="13" formatCode="0.0">
                  <c:v>2.8</c:v>
                </c:pt>
                <c:pt idx="14" formatCode="0.0">
                  <c:v>2.8</c:v>
                </c:pt>
                <c:pt idx="15" formatCode="0.0">
                  <c:v>2.4</c:v>
                </c:pt>
                <c:pt idx="16" formatCode="0.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9E9-40C5-A412-5F8536E75C2A}"/>
            </c:ext>
          </c:extLst>
        </c:ser>
        <c:ser>
          <c:idx val="21"/>
          <c:order val="21"/>
          <c:tx>
            <c:strRef>
              <c:f>'CSP rev._FM_p. CSB rev._MoF_f.'!$A$83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rev._MoF_f.'!$B$83:$W$83</c15:sqref>
                  </c15:fullRef>
                </c:ext>
              </c:extLst>
              <c:f>'CSP rev._FM_p. CSB rev._MoF_f.'!$B$83:$V$83</c:f>
              <c:numCache>
                <c:formatCode>General</c:formatCode>
                <c:ptCount val="21"/>
                <c:pt idx="14" formatCode="0.0">
                  <c:v>3.0921695185186309</c:v>
                </c:pt>
                <c:pt idx="15" formatCode="0.0">
                  <c:v>3.1098998926652115</c:v>
                </c:pt>
                <c:pt idx="16" formatCode="0.0">
                  <c:v>2.7493656148651837</c:v>
                </c:pt>
                <c:pt idx="17" formatCode="0.0">
                  <c:v>2.5473957515858388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9E9-40C5-A412-5F8536E75C2A}"/>
            </c:ext>
          </c:extLst>
        </c:ser>
        <c:ser>
          <c:idx val="22"/>
          <c:order val="22"/>
          <c:tx>
            <c:strRef>
              <c:f>'CSP rev._FM_p. CSB rev._MoF_f.'!$A$84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rev._MoF_f.'!$B$84:$W$84</c15:sqref>
                  </c15:fullRef>
                </c:ext>
              </c:extLst>
              <c:f>'CSP rev._FM_p. CSB rev._MoF_f.'!$B$84:$V$84</c:f>
              <c:numCache>
                <c:formatCode>General</c:formatCode>
                <c:ptCount val="21"/>
                <c:pt idx="15" formatCode="0.0">
                  <c:v>3.098692282328912</c:v>
                </c:pt>
                <c:pt idx="16" formatCode="0.0">
                  <c:v>2.7031580192971632</c:v>
                </c:pt>
                <c:pt idx="17" formatCode="0.0">
                  <c:v>2.399702666445009</c:v>
                </c:pt>
                <c:pt idx="18" formatCode="0.0">
                  <c:v>2.3997000550839687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9E9-40C5-A412-5F8536E75C2A}"/>
            </c:ext>
          </c:extLst>
        </c:ser>
        <c:ser>
          <c:idx val="23"/>
          <c:order val="23"/>
          <c:tx>
            <c:strRef>
              <c:f>'CSP rev._FM_p. CSB rev._MoF_f.'!$A$85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rev._MoF_f.'!$B$85:$W$85</c15:sqref>
                  </c15:fullRef>
                </c:ext>
              </c:extLst>
              <c:f>'CSP rev._FM_p. CSB rev._MoF_f.'!$B$85:$V$85</c:f>
              <c:numCache>
                <c:formatCode>General</c:formatCode>
                <c:ptCount val="21"/>
                <c:pt idx="16" formatCode="0.0">
                  <c:v>-0.5</c:v>
                </c:pt>
                <c:pt idx="17" formatCode="0.0">
                  <c:v>1.3</c:v>
                </c:pt>
                <c:pt idx="18" formatCode="0.0">
                  <c:v>2</c:v>
                </c:pt>
                <c:pt idx="19" formatCode="0.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9E9-40C5-A412-5F8536E75C2A}"/>
            </c:ext>
          </c:extLst>
        </c:ser>
        <c:ser>
          <c:idx val="24"/>
          <c:order val="24"/>
          <c:tx>
            <c:strRef>
              <c:f>'CSP rev._FM_p. CSB rev._MoF_f.'!$A$86</c:f>
              <c:strCache>
                <c:ptCount val="1"/>
                <c:pt idx="0">
                  <c:v>IKP deflators GDP deflator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'CSP rev._FM_p. CSB rev._MoF_f.'!$B$61:$W$61</c15:sqref>
                  </c15:fullRef>
                </c:ext>
              </c:extLst>
              <c:f>'CSP rev._FM_p. CSB rev._MoF_f.'!$B$61:$V$61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'CSP rev._FM_p. CSB rev._MoF_f.'!$B$86:$W$86</c15:sqref>
                  </c15:fullRef>
                </c:ext>
              </c:extLst>
              <c:f>'CSP rev._FM_p. CSB rev._MoF_f.'!$B$86:$V$86</c:f>
              <c:numCache>
                <c:formatCode>General</c:formatCode>
                <c:ptCount val="21"/>
                <c:pt idx="17" formatCode="0.0">
                  <c:v>3.1</c:v>
                </c:pt>
                <c:pt idx="18" formatCode="0.0">
                  <c:v>3.3</c:v>
                </c:pt>
                <c:pt idx="19" formatCode="0.0">
                  <c:v>2.6</c:v>
                </c:pt>
                <c:pt idx="20" formatCode="0.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9E9-40C5-A412-5F8536E75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17807"/>
        <c:axId val="2081802095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'CSP rev._FM_p. CSB rev._MoF_f.'!$A$62</c15:sqref>
                        </c15:formulaRef>
                      </c:ext>
                    </c:extLst>
                    <c:strCache>
                      <c:ptCount val="1"/>
                      <c:pt idx="0">
                        <c:v>IKP deflators GDP deflator (Actual, CSB, sept. 2023)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'CSP rev._FM_p. CSB rev._MoF_f.'!$B$61:$W$61</c15:sqref>
                        </c15:fullRef>
                        <c15:formulaRef>
                          <c15:sqref>'CSP rev._FM_p. CSB rev._MoF_f.'!$B$61:$V$61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'CSP rev._FM_p. CSB rev._MoF_f.'!$B$62:$W$62</c15:sqref>
                        </c15:fullRef>
                        <c15:formulaRef>
                          <c15:sqref>'CSP rev._FM_p. CSB rev._MoF_f.'!$B$62:$V$62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7.0999999999999952</c:v>
                      </c:pt>
                      <c:pt idx="1">
                        <c:v>11.20000000000001</c:v>
                      </c:pt>
                      <c:pt idx="2">
                        <c:v>12.400000000000011</c:v>
                      </c:pt>
                      <c:pt idx="3">
                        <c:v>20.100000000000009</c:v>
                      </c:pt>
                      <c:pt idx="4">
                        <c:v>11.7</c:v>
                      </c:pt>
                      <c:pt idx="5">
                        <c:v>-9.6999999999999975</c:v>
                      </c:pt>
                      <c:pt idx="6">
                        <c:v>-0.40000000000000036</c:v>
                      </c:pt>
                      <c:pt idx="7">
                        <c:v>6.4999999999999947</c:v>
                      </c:pt>
                      <c:pt idx="8">
                        <c:v>3.6000000000000032</c:v>
                      </c:pt>
                      <c:pt idx="9">
                        <c:v>1.6999999999999904</c:v>
                      </c:pt>
                      <c:pt idx="10">
                        <c:v>1.8999999999999906</c:v>
                      </c:pt>
                      <c:pt idx="11">
                        <c:v>9.9999999999988987E-2</c:v>
                      </c:pt>
                      <c:pt idx="12">
                        <c:v>0.8999999999999897</c:v>
                      </c:pt>
                      <c:pt idx="13">
                        <c:v>2.8999999999999915</c:v>
                      </c:pt>
                      <c:pt idx="14">
                        <c:v>3.8999999999999924</c:v>
                      </c:pt>
                      <c:pt idx="15">
                        <c:v>4.2999999999999927</c:v>
                      </c:pt>
                      <c:pt idx="16">
                        <c:v>2.0999999999999908</c:v>
                      </c:pt>
                      <c:pt idx="17">
                        <c:v>3.8000000000000034</c:v>
                      </c:pt>
                      <c:pt idx="18">
                        <c:v>12.79999999999999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9E9-40C5-A412-5F8536E75C2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rev._MoF_f.'!$A$64</c15:sqref>
                        </c15:formulaRef>
                      </c:ext>
                    </c:extLst>
                    <c:strCache>
                      <c:ptCount val="1"/>
                      <c:pt idx="0">
                        <c:v>IKP deflators GDP deflator (Actual, CSB rev. 2020)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'CSP rev._FM_p. CSB rev._MoF_f.'!$B$61:$W$61</c15:sqref>
                        </c15:fullRef>
                        <c15:formulaRef>
                          <c15:sqref>'CSP rev._FM_p. CSB rev._MoF_f.'!$B$61:$V$61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'CSP rev._FM_p. CSB rev._MoF_f.'!$B$64:$W$64</c15:sqref>
                        </c15:fullRef>
                        <c15:formulaRef>
                          <c15:sqref>'CSP rev._FM_p. CSB rev._MoF_f.'!$B$64:$V$64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6.800000000000006</c:v>
                      </c:pt>
                      <c:pt idx="1">
                        <c:v>11.20000000000001</c:v>
                      </c:pt>
                      <c:pt idx="2">
                        <c:v>12.400000000000011</c:v>
                      </c:pt>
                      <c:pt idx="3">
                        <c:v>20.100000000000009</c:v>
                      </c:pt>
                      <c:pt idx="4">
                        <c:v>11.60000000000001</c:v>
                      </c:pt>
                      <c:pt idx="5">
                        <c:v>-9.6999999999999975</c:v>
                      </c:pt>
                      <c:pt idx="6">
                        <c:v>-0.40000000000000036</c:v>
                      </c:pt>
                      <c:pt idx="7">
                        <c:v>6.4000000000000057</c:v>
                      </c:pt>
                      <c:pt idx="8">
                        <c:v>3.6000000000000032</c:v>
                      </c:pt>
                      <c:pt idx="9">
                        <c:v>1.6000000000000014</c:v>
                      </c:pt>
                      <c:pt idx="10">
                        <c:v>1.8999999999999906</c:v>
                      </c:pt>
                      <c:pt idx="11">
                        <c:v>0</c:v>
                      </c:pt>
                      <c:pt idx="12">
                        <c:v>0.8999999999999897</c:v>
                      </c:pt>
                      <c:pt idx="13">
                        <c:v>3</c:v>
                      </c:pt>
                      <c:pt idx="14">
                        <c:v>3.8999999999999924</c:v>
                      </c:pt>
                      <c:pt idx="15">
                        <c:v>2.4000000000000021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9-40C5-A412-5F8536E75C2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rev._MoF_f.'!$A$65</c15:sqref>
                        </c15:formulaRef>
                      </c:ext>
                    </c:extLst>
                    <c:strCache>
                      <c:ptCount val="1"/>
                      <c:pt idx="0">
                        <c:v>IKP deflators GDP deflator (Actual, CSB rev. 2019)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'CSP rev._FM_p. CSB rev._MoF_f.'!$B$61:$W$61</c15:sqref>
                        </c15:fullRef>
                        <c15:formulaRef>
                          <c15:sqref>'CSP rev._FM_p. CSB rev._MoF_f.'!$B$61:$V$61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'CSP rev._FM_p. CSB rev._MoF_f.'!$B$65:$W$65</c15:sqref>
                        </c15:fullRef>
                        <c15:formulaRef>
                          <c15:sqref>'CSP rev._FM_p. CSB rev._MoF_f.'!$B$65:$V$65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8">
                        <c:v>3.6192500442616193</c:v>
                      </c:pt>
                      <c:pt idx="9">
                        <c:v>1.6377213439928653</c:v>
                      </c:pt>
                      <c:pt idx="10">
                        <c:v>1.7832901493878097</c:v>
                      </c:pt>
                      <c:pt idx="11">
                        <c:v>2.2196156724163529E-3</c:v>
                      </c:pt>
                      <c:pt idx="12">
                        <c:v>0.85847001318934701</c:v>
                      </c:pt>
                      <c:pt idx="13">
                        <c:v>2.9805937996325298</c:v>
                      </c:pt>
                      <c:pt idx="14">
                        <c:v>3.9767616259438938</c:v>
                      </c:pt>
                      <c:pt idx="15">
                        <c:v>3.0359533672422998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9-40C5-A412-5F8536E75C2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rev._MoF_f.'!$A$66</c15:sqref>
                        </c15:formulaRef>
                      </c:ext>
                    </c:extLst>
                    <c:strCache>
                      <c:ptCount val="1"/>
                      <c:pt idx="0">
                        <c:v>IKP deflators GDP deflator (Actual, FM budget)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'CSP rev._FM_p. CSB rev._MoF_f.'!$B$61:$W$61</c15:sqref>
                        </c15:fullRef>
                        <c15:formulaRef>
                          <c15:sqref>'CSP rev._FM_p. CSB rev._MoF_f.'!$B$61:$V$61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'CSP rev._FM_p. CSB rev._MoF_f.'!$B$66:$W$66</c15:sqref>
                        </c15:fullRef>
                        <c15:formulaRef>
                          <c15:sqref>'CSP rev._FM_p. CSB rev._MoF_f.'!$B$66:$V$66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6.741573033707871</c:v>
                      </c:pt>
                      <c:pt idx="1">
                        <c:v>11.278195488721797</c:v>
                      </c:pt>
                      <c:pt idx="2">
                        <c:v>12.43243243243243</c:v>
                      </c:pt>
                      <c:pt idx="3">
                        <c:v>20.115994367509373</c:v>
                      </c:pt>
                      <c:pt idx="4">
                        <c:v>11.751474362459248</c:v>
                      </c:pt>
                      <c:pt idx="5">
                        <c:v>-9.6796654017876733</c:v>
                      </c:pt>
                      <c:pt idx="6">
                        <c:v>-0.8118304151914657</c:v>
                      </c:pt>
                      <c:pt idx="7">
                        <c:v>6.3946596937162639</c:v>
                      </c:pt>
                      <c:pt idx="8">
                        <c:v>3.615730095767745</c:v>
                      </c:pt>
                      <c:pt idx="9">
                        <c:v>1.6468685626624762</c:v>
                      </c:pt>
                      <c:pt idx="10">
                        <c:v>1.7584937066441881</c:v>
                      </c:pt>
                      <c:pt idx="11">
                        <c:v>1.2258023772631077E-3</c:v>
                      </c:pt>
                      <c:pt idx="12">
                        <c:v>0.86733306357842821</c:v>
                      </c:pt>
                      <c:pt idx="13">
                        <c:v>3.1853216578339243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9-40C5-A412-5F8536E75C2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rev._MoF_f.'!$A$67</c15:sqref>
                        </c15:formulaRef>
                      </c:ext>
                    </c:extLst>
                    <c:strCache>
                      <c:ptCount val="1"/>
                      <c:pt idx="0">
                        <c:v>IKP deflators GDP deflator (Actual, ESA2010)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'CSP rev._FM_p. CSB rev._MoF_f.'!$B$61:$W$61</c15:sqref>
                        </c15:fullRef>
                        <c15:formulaRef>
                          <c15:sqref>'CSP rev._FM_p. CSB rev._MoF_f.'!$B$61:$V$61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'CSP rev._FM_p. CSB rev._MoF_f.'!$B$67:$W$67</c15:sqref>
                        </c15:fullRef>
                        <c15:formulaRef>
                          <c15:sqref>'CSP rev._FM_p. CSB rev._MoF_f.'!$B$67:$V$67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6.741573033707871</c:v>
                      </c:pt>
                      <c:pt idx="1">
                        <c:v>11.278195488721797</c:v>
                      </c:pt>
                      <c:pt idx="2">
                        <c:v>12.43243243243243</c:v>
                      </c:pt>
                      <c:pt idx="3">
                        <c:v>20.07211538461539</c:v>
                      </c:pt>
                      <c:pt idx="4">
                        <c:v>11.711711711711722</c:v>
                      </c:pt>
                      <c:pt idx="5">
                        <c:v>-9.6774193548387171</c:v>
                      </c:pt>
                      <c:pt idx="6">
                        <c:v>-0.79365079365079427</c:v>
                      </c:pt>
                      <c:pt idx="7">
                        <c:v>6.4000000000000057</c:v>
                      </c:pt>
                      <c:pt idx="8">
                        <c:v>3.5714285714285747</c:v>
                      </c:pt>
                      <c:pt idx="9">
                        <c:v>1.724137931034474</c:v>
                      </c:pt>
                      <c:pt idx="10">
                        <c:v>1.6949152542372798</c:v>
                      </c:pt>
                      <c:pt idx="11">
                        <c:v>0</c:v>
                      </c:pt>
                      <c:pt idx="12">
                        <c:v>0.87719298245614119</c:v>
                      </c:pt>
                      <c:pt idx="13">
                        <c:v>3.2173913043478386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9E9-40C5-A412-5F8536E75C2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rev._MoF_f.'!$A$68</c15:sqref>
                        </c15:formulaRef>
                      </c:ext>
                    </c:extLst>
                    <c:strCache>
                      <c:ptCount val="1"/>
                      <c:pt idx="0">
                        <c:v>IKP deflators GDP deflator (Actual, ESA95)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'CSP rev._FM_p. CSB rev._MoF_f.'!$B$61:$W$61</c15:sqref>
                        </c15:fullRef>
                        <c15:formulaRef>
                          <c15:sqref>'CSP rev._FM_p. CSB rev._MoF_f.'!$B$61:$V$61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'CSP rev._FM_p. CSB rev._MoF_f.'!$B$68:$W$68</c15:sqref>
                        </c15:fullRef>
                        <c15:formulaRef>
                          <c15:sqref>'CSP rev._FM_p. CSB rev._MoF_f.'!$B$68:$V$68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6.9444444444444517</c:v>
                      </c:pt>
                      <c:pt idx="1">
                        <c:v>10.227272727272736</c:v>
                      </c:pt>
                      <c:pt idx="2">
                        <c:v>11.340206185567004</c:v>
                      </c:pt>
                      <c:pt idx="3">
                        <c:v>20.238095238095241</c:v>
                      </c:pt>
                      <c:pt idx="4">
                        <c:v>12.431243124312431</c:v>
                      </c:pt>
                      <c:pt idx="5">
                        <c:v>-1.2720156555773112</c:v>
                      </c:pt>
                      <c:pt idx="6">
                        <c:v>-0.89197224975221989</c:v>
                      </c:pt>
                      <c:pt idx="7">
                        <c:v>6.0000000000000053</c:v>
                      </c:pt>
                      <c:pt idx="8">
                        <c:v>3.3962264150943424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9E9-40C5-A412-5F8536E75C2A}"/>
                  </c:ext>
                </c:extLst>
              </c15:ser>
            </c15:filteredLineSeries>
          </c:ext>
        </c:extLst>
      </c:lineChart>
      <c:catAx>
        <c:axId val="3711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802095"/>
        <c:crosses val="autoZero"/>
        <c:auto val="1"/>
        <c:lblAlgn val="ctr"/>
        <c:lblOffset val="100"/>
        <c:noMultiLvlLbl val="0"/>
      </c:catAx>
      <c:valAx>
        <c:axId val="208180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1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Basic budget epxenditure: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'[2]Budget forecasts'!$A$61</c:f>
              <c:strCache>
                <c:ptCount val="1"/>
                <c:pt idx="0">
                  <c:v>Actual outcome, basic budget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'[2]Budget forecasts'!$H$60:$T$60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xVal>
          <c:yVal>
            <c:numRef>
              <c:f>'[2]Budget forecasts'!$H$61:$T$61</c:f>
              <c:numCache>
                <c:formatCode>General</c:formatCode>
                <c:ptCount val="13"/>
                <c:pt idx="0">
                  <c:v>4551438822</c:v>
                </c:pt>
                <c:pt idx="1">
                  <c:v>4567747726</c:v>
                </c:pt>
                <c:pt idx="2">
                  <c:v>4646055916</c:v>
                </c:pt>
                <c:pt idx="3">
                  <c:v>4769450270</c:v>
                </c:pt>
                <c:pt idx="4">
                  <c:v>5345271200</c:v>
                </c:pt>
                <c:pt idx="5">
                  <c:v>5479421550</c:v>
                </c:pt>
                <c:pt idx="6">
                  <c:v>5400538493</c:v>
                </c:pt>
                <c:pt idx="7">
                  <c:v>5744646705</c:v>
                </c:pt>
                <c:pt idx="8">
                  <c:v>6626486353</c:v>
                </c:pt>
                <c:pt idx="9">
                  <c:v>6914884042</c:v>
                </c:pt>
                <c:pt idx="10">
                  <c:v>7667028785</c:v>
                </c:pt>
                <c:pt idx="11">
                  <c:v>9399156714</c:v>
                </c:pt>
                <c:pt idx="12">
                  <c:v>10181164977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9-40AA-8F0A-CFE29E0B7338}"/>
            </c:ext>
          </c:extLst>
        </c:ser>
        <c:ser>
          <c:idx val="3"/>
          <c:order val="1"/>
          <c:tx>
            <c:strRef>
              <c:f>'[2]Budget forecasts'!$A$62</c:f>
              <c:strCache>
                <c:ptCount val="1"/>
                <c:pt idx="0">
                  <c:v>Budget Law, basic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forecasts'!$H$62:$W$62</c:f>
              <c:numCache>
                <c:formatCode>General</c:formatCode>
                <c:ptCount val="16"/>
                <c:pt idx="0">
                  <c:v>4332786950.5580502</c:v>
                </c:pt>
                <c:pt idx="1">
                  <c:v>4706859949.5734234</c:v>
                </c:pt>
                <c:pt idx="2">
                  <c:v>4634435774.4122114</c:v>
                </c:pt>
                <c:pt idx="3">
                  <c:v>4853984894.7928581</c:v>
                </c:pt>
                <c:pt idx="4">
                  <c:v>5322800000</c:v>
                </c:pt>
                <c:pt idx="5">
                  <c:v>5534284900</c:v>
                </c:pt>
                <c:pt idx="6">
                  <c:v>5636414986</c:v>
                </c:pt>
                <c:pt idx="7">
                  <c:v>6087035318</c:v>
                </c:pt>
                <c:pt idx="8">
                  <c:v>6489358029</c:v>
                </c:pt>
                <c:pt idx="9">
                  <c:v>6782000000</c:v>
                </c:pt>
                <c:pt idx="10">
                  <c:v>7238116539</c:v>
                </c:pt>
                <c:pt idx="11">
                  <c:v>7846049919</c:v>
                </c:pt>
                <c:pt idx="12">
                  <c:v>9297524115</c:v>
                </c:pt>
                <c:pt idx="13">
                  <c:v>10862248617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B9-40AA-8F0A-CFE29E0B7338}"/>
            </c:ext>
          </c:extLst>
        </c:ser>
        <c:ser>
          <c:idx val="4"/>
          <c:order val="2"/>
          <c:tx>
            <c:strRef>
              <c:f>'[2]Budget forecasts'!$A$63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forecasts'!$H$63:$W$63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B9-40AA-8F0A-CFE29E0B7338}"/>
            </c:ext>
          </c:extLst>
        </c:ser>
        <c:ser>
          <c:idx val="5"/>
          <c:order val="3"/>
          <c:tx>
            <c:strRef>
              <c:f>'[2]Budget forecasts'!$A$64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forecasts'!$H$64:$W$64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B9-40AA-8F0A-CFE29E0B7338}"/>
            </c:ext>
          </c:extLst>
        </c:ser>
        <c:ser>
          <c:idx val="6"/>
          <c:order val="4"/>
          <c:tx>
            <c:strRef>
              <c:f>'[2]Budget forecasts'!$A$65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forecasts'!$H$65:$W$65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B9-40AA-8F0A-CFE29E0B7338}"/>
            </c:ext>
          </c:extLst>
        </c:ser>
        <c:ser>
          <c:idx val="7"/>
          <c:order val="5"/>
          <c:tx>
            <c:strRef>
              <c:f>'[2]Budget forecasts'!$A$66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forecasts'!$H$66:$W$66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B9-40AA-8F0A-CFE29E0B7338}"/>
            </c:ext>
          </c:extLst>
        </c:ser>
        <c:ser>
          <c:idx val="8"/>
          <c:order val="6"/>
          <c:tx>
            <c:strRef>
              <c:f>'[2]Budget forecasts'!$A$67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forecasts'!$H$67:$W$67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B9-40AA-8F0A-CFE29E0B7338}"/>
            </c:ext>
          </c:extLst>
        </c:ser>
        <c:ser>
          <c:idx val="9"/>
          <c:order val="7"/>
          <c:tx>
            <c:strRef>
              <c:f>'[2]Budget forecasts'!$A$68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forecasts'!$H$68:$W$68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B9-40AA-8F0A-CFE29E0B7338}"/>
            </c:ext>
          </c:extLst>
        </c:ser>
        <c:ser>
          <c:idx val="10"/>
          <c:order val="8"/>
          <c:tx>
            <c:strRef>
              <c:f>'[2]Budget forecasts'!$A$69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forecasts'!$H$69:$W$69</c:f>
              <c:numCache>
                <c:formatCode>General</c:formatCode>
                <c:ptCount val="16"/>
                <c:pt idx="0">
                  <c:v>4332786950.5580502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B9-40AA-8F0A-CFE29E0B7338}"/>
            </c:ext>
          </c:extLst>
        </c:ser>
        <c:ser>
          <c:idx val="11"/>
          <c:order val="9"/>
          <c:tx>
            <c:strRef>
              <c:f>'[2]Budget forecasts'!$A$70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forecasts'!$H$70:$W$70</c:f>
              <c:numCache>
                <c:formatCode>General</c:formatCode>
                <c:ptCount val="16"/>
                <c:pt idx="1">
                  <c:v>4706859949.5734234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AB9-40AA-8F0A-CFE29E0B7338}"/>
            </c:ext>
          </c:extLst>
        </c:ser>
        <c:ser>
          <c:idx val="12"/>
          <c:order val="10"/>
          <c:tx>
            <c:strRef>
              <c:f>'[2]Budget forecasts'!$A$71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forecasts'!$H$71:$W$71</c:f>
              <c:numCache>
                <c:formatCode>General</c:formatCode>
                <c:ptCount val="16"/>
                <c:pt idx="2">
                  <c:v>4634435774.4122114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AB9-40AA-8F0A-CFE29E0B7338}"/>
            </c:ext>
          </c:extLst>
        </c:ser>
        <c:ser>
          <c:idx val="13"/>
          <c:order val="11"/>
          <c:tx>
            <c:strRef>
              <c:f>'[2]Budget forecasts'!$A$72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forecasts'!$H$72:$W$72</c:f>
              <c:numCache>
                <c:formatCode>General</c:formatCode>
                <c:ptCount val="16"/>
                <c:pt idx="3">
                  <c:v>4853984894.7928581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AB9-40AA-8F0A-CFE29E0B7338}"/>
            </c:ext>
          </c:extLst>
        </c:ser>
        <c:ser>
          <c:idx val="14"/>
          <c:order val="12"/>
          <c:tx>
            <c:strRef>
              <c:f>'[2]Budget forecasts'!$A$73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forecasts'!$H$73:$W$73</c:f>
              <c:numCache>
                <c:formatCode>General</c:formatCode>
                <c:ptCount val="16"/>
                <c:pt idx="4">
                  <c:v>5322800000</c:v>
                </c:pt>
                <c:pt idx="5">
                  <c:v>5132993062</c:v>
                </c:pt>
                <c:pt idx="6">
                  <c:v>5356456345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AB9-40AA-8F0A-CFE29E0B7338}"/>
            </c:ext>
          </c:extLst>
        </c:ser>
        <c:ser>
          <c:idx val="15"/>
          <c:order val="13"/>
          <c:tx>
            <c:strRef>
              <c:f>'[2]Budget forecasts'!$A$74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forecasts'!$H$74:$W$74</c:f>
              <c:numCache>
                <c:formatCode>General</c:formatCode>
                <c:ptCount val="16"/>
                <c:pt idx="5">
                  <c:v>5534284900</c:v>
                </c:pt>
                <c:pt idx="6">
                  <c:v>5599796759</c:v>
                </c:pt>
                <c:pt idx="7">
                  <c:v>5599125034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AB9-40AA-8F0A-CFE29E0B7338}"/>
            </c:ext>
          </c:extLst>
        </c:ser>
        <c:ser>
          <c:idx val="16"/>
          <c:order val="14"/>
          <c:tx>
            <c:strRef>
              <c:f>'[2]Budget forecasts'!$A$75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forecasts'!$H$75:$W$75</c:f>
              <c:numCache>
                <c:formatCode>General</c:formatCode>
                <c:ptCount val="16"/>
                <c:pt idx="6">
                  <c:v>5636414986</c:v>
                </c:pt>
                <c:pt idx="7">
                  <c:v>6041514303</c:v>
                </c:pt>
                <c:pt idx="8">
                  <c:v>6189402055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AB9-40AA-8F0A-CFE29E0B7338}"/>
            </c:ext>
          </c:extLst>
        </c:ser>
        <c:ser>
          <c:idx val="1"/>
          <c:order val="15"/>
          <c:tx>
            <c:strRef>
              <c:f>'[2]Budget forecasts'!$A$76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forecasts'!$H$76:$W$76</c:f>
              <c:numCache>
                <c:formatCode>General</c:formatCode>
                <c:ptCount val="16"/>
                <c:pt idx="7">
                  <c:v>6087035318</c:v>
                </c:pt>
                <c:pt idx="8">
                  <c:v>6263145569</c:v>
                </c:pt>
                <c:pt idx="9">
                  <c:v>6198479823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AB9-40AA-8F0A-CFE29E0B7338}"/>
            </c:ext>
          </c:extLst>
        </c:ser>
        <c:ser>
          <c:idx val="2"/>
          <c:order val="16"/>
          <c:tx>
            <c:strRef>
              <c:f>'[2]Budget forecasts'!$A$77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forecasts'!$H$77:$W$77</c:f>
              <c:numCache>
                <c:formatCode>General</c:formatCode>
                <c:ptCount val="16"/>
                <c:pt idx="8">
                  <c:v>6489358029</c:v>
                </c:pt>
                <c:pt idx="9">
                  <c:v>6657549016</c:v>
                </c:pt>
                <c:pt idx="10">
                  <c:v>6987129834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AB9-40AA-8F0A-CFE29E0B7338}"/>
            </c:ext>
          </c:extLst>
        </c:ser>
        <c:ser>
          <c:idx val="17"/>
          <c:order val="17"/>
          <c:tx>
            <c:strRef>
              <c:f>'[2]Budget forecasts'!$A$78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forecasts'!$H$78:$W$78</c:f>
              <c:numCache>
                <c:formatCode>General</c:formatCode>
                <c:ptCount val="16"/>
                <c:pt idx="9">
                  <c:v>6782000000</c:v>
                </c:pt>
                <c:pt idx="10">
                  <c:v>7071800000</c:v>
                </c:pt>
                <c:pt idx="11">
                  <c:v>7266800000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AB9-40AA-8F0A-CFE29E0B7338}"/>
            </c:ext>
          </c:extLst>
        </c:ser>
        <c:ser>
          <c:idx val="18"/>
          <c:order val="18"/>
          <c:tx>
            <c:strRef>
              <c:f>'[2]Budget forecasts'!$A$79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forecasts'!$H$79:$W$79</c:f>
              <c:numCache>
                <c:formatCode>General</c:formatCode>
                <c:ptCount val="16"/>
                <c:pt idx="10">
                  <c:v>7238116539</c:v>
                </c:pt>
                <c:pt idx="11">
                  <c:v>7424511410</c:v>
                </c:pt>
                <c:pt idx="12">
                  <c:v>7601851344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AB9-40AA-8F0A-CFE29E0B7338}"/>
            </c:ext>
          </c:extLst>
        </c:ser>
        <c:ser>
          <c:idx val="19"/>
          <c:order val="19"/>
          <c:tx>
            <c:strRef>
              <c:f>'[2]Budget forecasts'!$A$80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forecasts'!$H$80:$W$80</c:f>
              <c:numCache>
                <c:formatCode>General</c:formatCode>
                <c:ptCount val="16"/>
                <c:pt idx="11">
                  <c:v>7846049919</c:v>
                </c:pt>
                <c:pt idx="12">
                  <c:v>8073017456</c:v>
                </c:pt>
                <c:pt idx="13">
                  <c:v>7836289390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AB9-40AA-8F0A-CFE29E0B7338}"/>
            </c:ext>
          </c:extLst>
        </c:ser>
        <c:ser>
          <c:idx val="20"/>
          <c:order val="20"/>
          <c:tx>
            <c:strRef>
              <c:f>'[2]Budget forecasts'!$A$81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forecasts'!$H$81:$W$81</c:f>
              <c:numCache>
                <c:formatCode>General</c:formatCode>
                <c:ptCount val="16"/>
                <c:pt idx="12">
                  <c:v>9297524115</c:v>
                </c:pt>
                <c:pt idx="13">
                  <c:v>8788163319</c:v>
                </c:pt>
                <c:pt idx="14">
                  <c:v>8793937271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AB9-40AA-8F0A-CFE29E0B7338}"/>
            </c:ext>
          </c:extLst>
        </c:ser>
        <c:ser>
          <c:idx val="21"/>
          <c:order val="21"/>
          <c:tx>
            <c:strRef>
              <c:f>'[2]Budget forecasts'!$A$82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forecasts'!$H$60:$W$60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forecasts'!$H$82:$W$82</c:f>
              <c:numCache>
                <c:formatCode>General</c:formatCode>
                <c:ptCount val="16"/>
                <c:pt idx="13">
                  <c:v>10862248617</c:v>
                </c:pt>
                <c:pt idx="14">
                  <c:v>10606417154</c:v>
                </c:pt>
                <c:pt idx="15">
                  <c:v>10626112510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AB9-40AA-8F0A-CFE29E0B7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46144"/>
        <c:axId val="187052032"/>
      </c:scatterChart>
      <c:valAx>
        <c:axId val="1870461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87052032"/>
        <c:crosses val="autoZero"/>
        <c:crossBetween val="midCat"/>
      </c:valAx>
      <c:valAx>
        <c:axId val="187052032"/>
        <c:scaling>
          <c:orientation val="minMax"/>
          <c:min val="3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46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Speciālā budžeta izdevumi: </a:t>
            </a:r>
            <a:r>
              <a:rPr lang="lv-L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prognoze un aktuālie dati</a:t>
            </a:r>
            <a:endParaRPr lang="lv-LV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'[2]Budget forecasts'!$A$88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'[2]Budget forecasts'!$B$87:$T$87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xVal>
          <c:yVal>
            <c:numRef>
              <c:f>'[2]Budget forecasts'!$B$88:$T$88</c:f>
              <c:numCache>
                <c:formatCode>General</c:formatCode>
                <c:ptCount val="19"/>
                <c:pt idx="0">
                  <c:v>863422555</c:v>
                </c:pt>
                <c:pt idx="1">
                  <c:v>964898220</c:v>
                </c:pt>
                <c:pt idx="2">
                  <c:v>1136293586</c:v>
                </c:pt>
                <c:pt idx="3">
                  <c:v>1298285187</c:v>
                </c:pt>
                <c:pt idx="4">
                  <c:v>1727131995</c:v>
                </c:pt>
                <c:pt idx="5">
                  <c:v>2079488072</c:v>
                </c:pt>
                <c:pt idx="6">
                  <c:v>2154041153</c:v>
                </c:pt>
                <c:pt idx="7">
                  <c:v>1963182269</c:v>
                </c:pt>
                <c:pt idx="8">
                  <c:v>1995088724</c:v>
                </c:pt>
                <c:pt idx="9">
                  <c:v>2094168039</c:v>
                </c:pt>
                <c:pt idx="10">
                  <c:v>2121754500</c:v>
                </c:pt>
                <c:pt idx="11">
                  <c:v>2203109089</c:v>
                </c:pt>
                <c:pt idx="12">
                  <c:v>2290789394</c:v>
                </c:pt>
                <c:pt idx="13">
                  <c:v>2390351828</c:v>
                </c:pt>
                <c:pt idx="14">
                  <c:v>2580091227</c:v>
                </c:pt>
                <c:pt idx="15">
                  <c:v>2750765333</c:v>
                </c:pt>
                <c:pt idx="16">
                  <c:v>2992645450</c:v>
                </c:pt>
                <c:pt idx="17">
                  <c:v>3209587181</c:v>
                </c:pt>
                <c:pt idx="18">
                  <c:v>3589630480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2D-4D71-8804-13E701F8C033}"/>
            </c:ext>
          </c:extLst>
        </c:ser>
        <c:ser>
          <c:idx val="3"/>
          <c:order val="1"/>
          <c:tx>
            <c:strRef>
              <c:f>'[2]Budget forecasts'!$A$89</c:f>
              <c:strCache>
                <c:ptCount val="1"/>
                <c:pt idx="0">
                  <c:v>Budget Law, special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forecasts'!$B$87:$U$87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xVal>
          <c:yVal>
            <c:numRef>
              <c:f>'[2]Budget forecasts'!$B$89:$U$89</c:f>
              <c:numCache>
                <c:formatCode>General</c:formatCode>
                <c:ptCount val="20"/>
                <c:pt idx="0">
                  <c:v>843095406.40064657</c:v>
                </c:pt>
                <c:pt idx="1">
                  <c:v>951677170.30637276</c:v>
                </c:pt>
                <c:pt idx="2">
                  <c:v>1096038155.730474</c:v>
                </c:pt>
                <c:pt idx="3">
                  <c:v>1300789409.280539</c:v>
                </c:pt>
                <c:pt idx="4">
                  <c:v>1613394346.0765734</c:v>
                </c:pt>
                <c:pt idx="5">
                  <c:v>2215695983.5174532</c:v>
                </c:pt>
                <c:pt idx="6">
                  <c:v>1933255929.1068349</c:v>
                </c:pt>
                <c:pt idx="7">
                  <c:v>2041678761.0770571</c:v>
                </c:pt>
                <c:pt idx="8">
                  <c:v>1996004575.9557431</c:v>
                </c:pt>
                <c:pt idx="9">
                  <c:v>2028303766.0571084</c:v>
                </c:pt>
                <c:pt idx="10">
                  <c:v>2074300000</c:v>
                </c:pt>
                <c:pt idx="11">
                  <c:v>2147032300</c:v>
                </c:pt>
                <c:pt idx="12">
                  <c:v>2242626628</c:v>
                </c:pt>
                <c:pt idx="13">
                  <c:v>2420828392</c:v>
                </c:pt>
                <c:pt idx="14">
                  <c:v>2651198936</c:v>
                </c:pt>
                <c:pt idx="15">
                  <c:v>2814300000</c:v>
                </c:pt>
                <c:pt idx="16">
                  <c:v>2976975860</c:v>
                </c:pt>
                <c:pt idx="17">
                  <c:v>3172584389</c:v>
                </c:pt>
                <c:pt idx="18">
                  <c:v>3385388741</c:v>
                </c:pt>
                <c:pt idx="19">
                  <c:v>4083315438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2D-4D71-8804-13E701F8C033}"/>
            </c:ext>
          </c:extLst>
        </c:ser>
        <c:ser>
          <c:idx val="4"/>
          <c:order val="2"/>
          <c:tx>
            <c:strRef>
              <c:f>'[2]Budget forecasts'!$A$90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forecasts'!$B$90:$W$90</c:f>
              <c:numCache>
                <c:formatCode>General</c:formatCode>
                <c:ptCount val="22"/>
                <c:pt idx="0">
                  <c:v>843095406.40064657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2D-4D71-8804-13E701F8C033}"/>
            </c:ext>
          </c:extLst>
        </c:ser>
        <c:ser>
          <c:idx val="5"/>
          <c:order val="3"/>
          <c:tx>
            <c:strRef>
              <c:f>'[2]Budget forecasts'!$A$91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forecasts'!$B$91:$W$91</c:f>
              <c:numCache>
                <c:formatCode>General</c:formatCode>
                <c:ptCount val="22"/>
                <c:pt idx="1">
                  <c:v>951677170.30637276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2D-4D71-8804-13E701F8C033}"/>
            </c:ext>
          </c:extLst>
        </c:ser>
        <c:ser>
          <c:idx val="6"/>
          <c:order val="4"/>
          <c:tx>
            <c:strRef>
              <c:f>'[2]Budget forecasts'!$A$92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forecasts'!$B$92:$W$92</c:f>
              <c:numCache>
                <c:formatCode>General</c:formatCode>
                <c:ptCount val="22"/>
                <c:pt idx="2">
                  <c:v>1096038155.730474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2D-4D71-8804-13E701F8C033}"/>
            </c:ext>
          </c:extLst>
        </c:ser>
        <c:ser>
          <c:idx val="7"/>
          <c:order val="5"/>
          <c:tx>
            <c:strRef>
              <c:f>'[2]Budget forecasts'!$A$93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forecasts'!$B$93:$W$93</c:f>
              <c:numCache>
                <c:formatCode>General</c:formatCode>
                <c:ptCount val="22"/>
                <c:pt idx="3">
                  <c:v>1300789409.280539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2D-4D71-8804-13E701F8C033}"/>
            </c:ext>
          </c:extLst>
        </c:ser>
        <c:ser>
          <c:idx val="8"/>
          <c:order val="6"/>
          <c:tx>
            <c:strRef>
              <c:f>'[2]Budget forecasts'!$A$94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forecasts'!$B$94:$W$94</c:f>
              <c:numCache>
                <c:formatCode>General</c:formatCode>
                <c:ptCount val="22"/>
                <c:pt idx="4">
                  <c:v>1613394346.0765734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2D-4D71-8804-13E701F8C033}"/>
            </c:ext>
          </c:extLst>
        </c:ser>
        <c:ser>
          <c:idx val="9"/>
          <c:order val="7"/>
          <c:tx>
            <c:strRef>
              <c:f>'[2]Budget forecasts'!$A$95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forecasts'!$B$95:$W$95</c:f>
              <c:numCache>
                <c:formatCode>General</c:formatCode>
                <c:ptCount val="22"/>
                <c:pt idx="5">
                  <c:v>2215695983.5174532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2D-4D71-8804-13E701F8C033}"/>
            </c:ext>
          </c:extLst>
        </c:ser>
        <c:ser>
          <c:idx val="10"/>
          <c:order val="8"/>
          <c:tx>
            <c:strRef>
              <c:f>'[2]Budget forecasts'!$A$96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forecasts'!$B$96:$W$96</c:f>
              <c:numCache>
                <c:formatCode>General</c:formatCode>
                <c:ptCount val="22"/>
                <c:pt idx="6">
                  <c:v>1933255929.1068349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2D-4D71-8804-13E701F8C033}"/>
            </c:ext>
          </c:extLst>
        </c:ser>
        <c:ser>
          <c:idx val="11"/>
          <c:order val="9"/>
          <c:tx>
            <c:strRef>
              <c:f>'[2]Budget forecasts'!$A$97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forecasts'!$B$97:$W$97</c:f>
              <c:numCache>
                <c:formatCode>General</c:formatCode>
                <c:ptCount val="22"/>
                <c:pt idx="7">
                  <c:v>2041678761.0770571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02D-4D71-8804-13E701F8C033}"/>
            </c:ext>
          </c:extLst>
        </c:ser>
        <c:ser>
          <c:idx val="12"/>
          <c:order val="10"/>
          <c:tx>
            <c:strRef>
              <c:f>'[2]Budget forecasts'!$A$98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forecasts'!$B$98:$W$98</c:f>
              <c:numCache>
                <c:formatCode>General</c:formatCode>
                <c:ptCount val="22"/>
                <c:pt idx="8">
                  <c:v>1996004575.9557431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02D-4D71-8804-13E701F8C033}"/>
            </c:ext>
          </c:extLst>
        </c:ser>
        <c:ser>
          <c:idx val="13"/>
          <c:order val="11"/>
          <c:tx>
            <c:strRef>
              <c:f>'[2]Budget forecasts'!$A$99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forecasts'!$B$99:$W$99</c:f>
              <c:numCache>
                <c:formatCode>General</c:formatCode>
                <c:ptCount val="22"/>
                <c:pt idx="9">
                  <c:v>2028303766.0571084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02D-4D71-8804-13E701F8C033}"/>
            </c:ext>
          </c:extLst>
        </c:ser>
        <c:ser>
          <c:idx val="14"/>
          <c:order val="12"/>
          <c:tx>
            <c:strRef>
              <c:f>'[2]Budget forecasts'!$A$100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forecasts'!$B$100:$W$100</c:f>
              <c:numCache>
                <c:formatCode>General</c:formatCode>
                <c:ptCount val="22"/>
                <c:pt idx="10">
                  <c:v>2074300000</c:v>
                </c:pt>
                <c:pt idx="11">
                  <c:v>2128864524</c:v>
                </c:pt>
                <c:pt idx="12">
                  <c:v>2134691554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02D-4D71-8804-13E701F8C033}"/>
            </c:ext>
          </c:extLst>
        </c:ser>
        <c:ser>
          <c:idx val="15"/>
          <c:order val="13"/>
          <c:tx>
            <c:strRef>
              <c:f>'[2]Budget forecasts'!$A$101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forecasts'!$B$101:$W$101</c:f>
              <c:numCache>
                <c:formatCode>General</c:formatCode>
                <c:ptCount val="22"/>
                <c:pt idx="11">
                  <c:v>2147032300</c:v>
                </c:pt>
                <c:pt idx="12">
                  <c:v>2194809046</c:v>
                </c:pt>
                <c:pt idx="13">
                  <c:v>2247810989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02D-4D71-8804-13E701F8C033}"/>
            </c:ext>
          </c:extLst>
        </c:ser>
        <c:ser>
          <c:idx val="16"/>
          <c:order val="14"/>
          <c:tx>
            <c:strRef>
              <c:f>'[2]Budget forecasts'!$A$102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forecasts'!$B$102:$W$102</c:f>
              <c:numCache>
                <c:formatCode>General</c:formatCode>
                <c:ptCount val="22"/>
                <c:pt idx="12">
                  <c:v>2242626628</c:v>
                </c:pt>
                <c:pt idx="13">
                  <c:v>2327803538</c:v>
                </c:pt>
                <c:pt idx="14">
                  <c:v>2454261934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02D-4D71-8804-13E701F8C033}"/>
            </c:ext>
          </c:extLst>
        </c:ser>
        <c:ser>
          <c:idx val="1"/>
          <c:order val="15"/>
          <c:tx>
            <c:strRef>
              <c:f>'[2]Budget forecasts'!$A$103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forecasts'!$B$103:$W$103</c:f>
              <c:numCache>
                <c:formatCode>General</c:formatCode>
                <c:ptCount val="22"/>
                <c:pt idx="13">
                  <c:v>2420828392</c:v>
                </c:pt>
                <c:pt idx="14">
                  <c:v>2595989228</c:v>
                </c:pt>
                <c:pt idx="15">
                  <c:v>2770970963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02D-4D71-8804-13E701F8C033}"/>
            </c:ext>
          </c:extLst>
        </c:ser>
        <c:ser>
          <c:idx val="2"/>
          <c:order val="16"/>
          <c:tx>
            <c:strRef>
              <c:f>'[2]Budget forecasts'!$A$104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forecasts'!$B$104:$W$104</c:f>
              <c:numCache>
                <c:formatCode>General</c:formatCode>
                <c:ptCount val="22"/>
                <c:pt idx="14">
                  <c:v>2651198936</c:v>
                </c:pt>
                <c:pt idx="15">
                  <c:v>2855223474</c:v>
                </c:pt>
                <c:pt idx="16">
                  <c:v>3032767218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02D-4D71-8804-13E701F8C033}"/>
            </c:ext>
          </c:extLst>
        </c:ser>
        <c:ser>
          <c:idx val="17"/>
          <c:order val="17"/>
          <c:tx>
            <c:strRef>
              <c:f>'[2]Budget forecasts'!$A$105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forecasts'!$B$105:$W$105</c:f>
              <c:numCache>
                <c:formatCode>General</c:formatCode>
                <c:ptCount val="22"/>
                <c:pt idx="15">
                  <c:v>2814300000</c:v>
                </c:pt>
                <c:pt idx="16">
                  <c:v>3031600000</c:v>
                </c:pt>
                <c:pt idx="17">
                  <c:v>3212700000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02D-4D71-8804-13E701F8C033}"/>
            </c:ext>
          </c:extLst>
        </c:ser>
        <c:ser>
          <c:idx val="18"/>
          <c:order val="18"/>
          <c:tx>
            <c:strRef>
              <c:f>'[2]Budget forecasts'!$A$106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forecasts'!$B$106:$W$106</c:f>
              <c:numCache>
                <c:formatCode>General</c:formatCode>
                <c:ptCount val="22"/>
                <c:pt idx="16">
                  <c:v>2976975860</c:v>
                </c:pt>
                <c:pt idx="17">
                  <c:v>3160568695</c:v>
                </c:pt>
                <c:pt idx="18">
                  <c:v>3333524005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02D-4D71-8804-13E701F8C033}"/>
            </c:ext>
          </c:extLst>
        </c:ser>
        <c:ser>
          <c:idx val="19"/>
          <c:order val="19"/>
          <c:tx>
            <c:strRef>
              <c:f>'[2]Budget forecasts'!$A$107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forecasts'!$B$107:$W$107</c:f>
              <c:numCache>
                <c:formatCode>General</c:formatCode>
                <c:ptCount val="22"/>
                <c:pt idx="17">
                  <c:v>3172584389</c:v>
                </c:pt>
                <c:pt idx="18">
                  <c:v>3226615203</c:v>
                </c:pt>
                <c:pt idx="19">
                  <c:v>3381005800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02D-4D71-8804-13E701F8C033}"/>
            </c:ext>
          </c:extLst>
        </c:ser>
        <c:ser>
          <c:idx val="20"/>
          <c:order val="20"/>
          <c:tx>
            <c:strRef>
              <c:f>'[2]Budget forecasts'!$A$108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forecasts'!$B$108:$W$108</c:f>
              <c:numCache>
                <c:formatCode>General</c:formatCode>
                <c:ptCount val="22"/>
                <c:pt idx="18">
                  <c:v>3385388741</c:v>
                </c:pt>
                <c:pt idx="19">
                  <c:v>3538060797</c:v>
                </c:pt>
                <c:pt idx="20">
                  <c:v>3767673935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02D-4D71-8804-13E701F8C033}"/>
            </c:ext>
          </c:extLst>
        </c:ser>
        <c:ser>
          <c:idx val="21"/>
          <c:order val="21"/>
          <c:tx>
            <c:strRef>
              <c:f>'[2]Budget forecasts'!$A$109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forecasts'!$B$87:$W$87</c:f>
              <c:strCach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</c:strCache>
            </c:strRef>
          </c:xVal>
          <c:yVal>
            <c:numRef>
              <c:f>'[2]Budget forecasts'!$B$109:$W$109</c:f>
              <c:numCache>
                <c:formatCode>General</c:formatCode>
                <c:ptCount val="22"/>
                <c:pt idx="19">
                  <c:v>4083315438</c:v>
                </c:pt>
                <c:pt idx="20">
                  <c:v>4319393849</c:v>
                </c:pt>
                <c:pt idx="21">
                  <c:v>4569507977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02D-4D71-8804-13E701F8C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28576"/>
        <c:axId val="133538560"/>
      </c:scatterChart>
      <c:valAx>
        <c:axId val="1335285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33538560"/>
        <c:crosses val="autoZero"/>
        <c:crossBetween val="midCat"/>
      </c:valAx>
      <c:valAx>
        <c:axId val="1335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2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Special budget expenditure: forecasts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'[2]Budget forecasts'!$A$88</c:f>
              <c:strCache>
                <c:ptCount val="1"/>
                <c:pt idx="0">
                  <c:v>Actual outcome, special budget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'[2]Budget forecasts'!$H$87:$T$87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xVal>
          <c:yVal>
            <c:numRef>
              <c:f>'[2]Budget forecasts'!$H$88:$T$88</c:f>
              <c:numCache>
                <c:formatCode>General</c:formatCode>
                <c:ptCount val="13"/>
                <c:pt idx="0">
                  <c:v>2154041153</c:v>
                </c:pt>
                <c:pt idx="1">
                  <c:v>1963182269</c:v>
                </c:pt>
                <c:pt idx="2">
                  <c:v>1995088724</c:v>
                </c:pt>
                <c:pt idx="3">
                  <c:v>2094168039</c:v>
                </c:pt>
                <c:pt idx="4">
                  <c:v>2121754500</c:v>
                </c:pt>
                <c:pt idx="5">
                  <c:v>2203109089</c:v>
                </c:pt>
                <c:pt idx="6">
                  <c:v>2290789394</c:v>
                </c:pt>
                <c:pt idx="7">
                  <c:v>2390351828</c:v>
                </c:pt>
                <c:pt idx="8">
                  <c:v>2580091227</c:v>
                </c:pt>
                <c:pt idx="9">
                  <c:v>2750765333</c:v>
                </c:pt>
                <c:pt idx="10">
                  <c:v>2992645450</c:v>
                </c:pt>
                <c:pt idx="11">
                  <c:v>3209587181</c:v>
                </c:pt>
                <c:pt idx="12">
                  <c:v>3589630480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C-460B-9AA3-A8C3DEEE896E}"/>
            </c:ext>
          </c:extLst>
        </c:ser>
        <c:ser>
          <c:idx val="3"/>
          <c:order val="1"/>
          <c:tx>
            <c:strRef>
              <c:f>'[2]Budget forecasts'!$A$89</c:f>
              <c:strCache>
                <c:ptCount val="1"/>
                <c:pt idx="0">
                  <c:v>Budget Law, special budget expenditures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forecasts'!$H$89:$W$89</c:f>
              <c:numCache>
                <c:formatCode>General</c:formatCode>
                <c:ptCount val="16"/>
                <c:pt idx="0">
                  <c:v>1933255929.1068349</c:v>
                </c:pt>
                <c:pt idx="1">
                  <c:v>2041678761.0770571</c:v>
                </c:pt>
                <c:pt idx="2">
                  <c:v>1996004575.9557431</c:v>
                </c:pt>
                <c:pt idx="3">
                  <c:v>2028303766.0571084</c:v>
                </c:pt>
                <c:pt idx="4">
                  <c:v>2074300000</c:v>
                </c:pt>
                <c:pt idx="5">
                  <c:v>2147032300</c:v>
                </c:pt>
                <c:pt idx="6">
                  <c:v>2242626628</c:v>
                </c:pt>
                <c:pt idx="7">
                  <c:v>2420828392</c:v>
                </c:pt>
                <c:pt idx="8">
                  <c:v>2651198936</c:v>
                </c:pt>
                <c:pt idx="9">
                  <c:v>2814300000</c:v>
                </c:pt>
                <c:pt idx="10">
                  <c:v>2976975860</c:v>
                </c:pt>
                <c:pt idx="11">
                  <c:v>3172584389</c:v>
                </c:pt>
                <c:pt idx="12">
                  <c:v>3385388741</c:v>
                </c:pt>
                <c:pt idx="13">
                  <c:v>4083315438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C-460B-9AA3-A8C3DEEE896E}"/>
            </c:ext>
          </c:extLst>
        </c:ser>
        <c:ser>
          <c:idx val="4"/>
          <c:order val="2"/>
          <c:tx>
            <c:strRef>
              <c:f>'[2]Budget forecasts'!$A$90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forecasts'!$H$90:$W$90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2C-460B-9AA3-A8C3DEEE896E}"/>
            </c:ext>
          </c:extLst>
        </c:ser>
        <c:ser>
          <c:idx val="5"/>
          <c:order val="3"/>
          <c:tx>
            <c:strRef>
              <c:f>'[2]Budget forecasts'!$A$91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forecasts'!$H$91:$W$91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2C-460B-9AA3-A8C3DEEE896E}"/>
            </c:ext>
          </c:extLst>
        </c:ser>
        <c:ser>
          <c:idx val="6"/>
          <c:order val="4"/>
          <c:tx>
            <c:strRef>
              <c:f>'[2]Budget forecasts'!$A$92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forecasts'!$H$92:$W$92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2C-460B-9AA3-A8C3DEEE896E}"/>
            </c:ext>
          </c:extLst>
        </c:ser>
        <c:ser>
          <c:idx val="7"/>
          <c:order val="5"/>
          <c:tx>
            <c:strRef>
              <c:f>'[2]Budget forecasts'!$A$93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forecasts'!$H$93:$W$93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2C-460B-9AA3-A8C3DEEE896E}"/>
            </c:ext>
          </c:extLst>
        </c:ser>
        <c:ser>
          <c:idx val="8"/>
          <c:order val="6"/>
          <c:tx>
            <c:strRef>
              <c:f>'[2]Budget forecasts'!$A$94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forecasts'!$H$94:$W$94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2C-460B-9AA3-A8C3DEEE896E}"/>
            </c:ext>
          </c:extLst>
        </c:ser>
        <c:ser>
          <c:idx val="9"/>
          <c:order val="7"/>
          <c:tx>
            <c:strRef>
              <c:f>'[2]Budget forecasts'!$A$95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forecasts'!$H$95:$W$95</c:f>
              <c:numCache>
                <c:formatCode>General</c:formatCode>
                <c:ptCount val="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2C-460B-9AA3-A8C3DEEE896E}"/>
            </c:ext>
          </c:extLst>
        </c:ser>
        <c:ser>
          <c:idx val="10"/>
          <c:order val="8"/>
          <c:tx>
            <c:strRef>
              <c:f>'[2]Budget forecasts'!$A$96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forecasts'!$H$96:$W$96</c:f>
              <c:numCache>
                <c:formatCode>General</c:formatCode>
                <c:ptCount val="16"/>
                <c:pt idx="0">
                  <c:v>1933255929.1068349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2C-460B-9AA3-A8C3DEEE896E}"/>
            </c:ext>
          </c:extLst>
        </c:ser>
        <c:ser>
          <c:idx val="11"/>
          <c:order val="9"/>
          <c:tx>
            <c:strRef>
              <c:f>'[2]Budget forecasts'!$A$97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forecasts'!$H$97:$W$97</c:f>
              <c:numCache>
                <c:formatCode>General</c:formatCode>
                <c:ptCount val="16"/>
                <c:pt idx="1">
                  <c:v>2041678761.0770571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82C-460B-9AA3-A8C3DEEE896E}"/>
            </c:ext>
          </c:extLst>
        </c:ser>
        <c:ser>
          <c:idx val="12"/>
          <c:order val="10"/>
          <c:tx>
            <c:strRef>
              <c:f>'[2]Budget forecasts'!$A$98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forecasts'!$H$98:$W$98</c:f>
              <c:numCache>
                <c:formatCode>General</c:formatCode>
                <c:ptCount val="16"/>
                <c:pt idx="2">
                  <c:v>1996004575.9557431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82C-460B-9AA3-A8C3DEEE896E}"/>
            </c:ext>
          </c:extLst>
        </c:ser>
        <c:ser>
          <c:idx val="13"/>
          <c:order val="11"/>
          <c:tx>
            <c:strRef>
              <c:f>'[2]Budget forecasts'!$A$99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forecasts'!$H$99:$W$99</c:f>
              <c:numCache>
                <c:formatCode>General</c:formatCode>
                <c:ptCount val="16"/>
                <c:pt idx="3">
                  <c:v>2028303766.0571084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82C-460B-9AA3-A8C3DEEE896E}"/>
            </c:ext>
          </c:extLst>
        </c:ser>
        <c:ser>
          <c:idx val="14"/>
          <c:order val="12"/>
          <c:tx>
            <c:strRef>
              <c:f>'[2]Budget forecasts'!$A$100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forecasts'!$H$100:$W$100</c:f>
              <c:numCache>
                <c:formatCode>General</c:formatCode>
                <c:ptCount val="16"/>
                <c:pt idx="4">
                  <c:v>2074300000</c:v>
                </c:pt>
                <c:pt idx="5">
                  <c:v>2128864524</c:v>
                </c:pt>
                <c:pt idx="6">
                  <c:v>2134691554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82C-460B-9AA3-A8C3DEEE896E}"/>
            </c:ext>
          </c:extLst>
        </c:ser>
        <c:ser>
          <c:idx val="15"/>
          <c:order val="13"/>
          <c:tx>
            <c:strRef>
              <c:f>'[2]Budget forecasts'!$A$101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forecasts'!$H$101:$W$101</c:f>
              <c:numCache>
                <c:formatCode>General</c:formatCode>
                <c:ptCount val="16"/>
                <c:pt idx="5">
                  <c:v>2147032300</c:v>
                </c:pt>
                <c:pt idx="6">
                  <c:v>2194809046</c:v>
                </c:pt>
                <c:pt idx="7">
                  <c:v>2247810989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82C-460B-9AA3-A8C3DEEE896E}"/>
            </c:ext>
          </c:extLst>
        </c:ser>
        <c:ser>
          <c:idx val="16"/>
          <c:order val="14"/>
          <c:tx>
            <c:strRef>
              <c:f>'[2]Budget forecasts'!$A$102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forecasts'!$H$102:$W$102</c:f>
              <c:numCache>
                <c:formatCode>General</c:formatCode>
                <c:ptCount val="16"/>
                <c:pt idx="6">
                  <c:v>2242626628</c:v>
                </c:pt>
                <c:pt idx="7">
                  <c:v>2327803538</c:v>
                </c:pt>
                <c:pt idx="8">
                  <c:v>2454261934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82C-460B-9AA3-A8C3DEEE896E}"/>
            </c:ext>
          </c:extLst>
        </c:ser>
        <c:ser>
          <c:idx val="1"/>
          <c:order val="15"/>
          <c:tx>
            <c:strRef>
              <c:f>'[2]Budget forecasts'!$A$103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forecasts'!$H$103:$W$103</c:f>
              <c:numCache>
                <c:formatCode>General</c:formatCode>
                <c:ptCount val="16"/>
                <c:pt idx="7">
                  <c:v>2420828392</c:v>
                </c:pt>
                <c:pt idx="8">
                  <c:v>2595989228</c:v>
                </c:pt>
                <c:pt idx="9">
                  <c:v>2770970963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82C-460B-9AA3-A8C3DEEE896E}"/>
            </c:ext>
          </c:extLst>
        </c:ser>
        <c:ser>
          <c:idx val="2"/>
          <c:order val="16"/>
          <c:tx>
            <c:strRef>
              <c:f>'[2]Budget forecasts'!$A$104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forecasts'!$H$104:$W$104</c:f>
              <c:numCache>
                <c:formatCode>General</c:formatCode>
                <c:ptCount val="16"/>
                <c:pt idx="8">
                  <c:v>2651198936</c:v>
                </c:pt>
                <c:pt idx="9">
                  <c:v>2855223474</c:v>
                </c:pt>
                <c:pt idx="10">
                  <c:v>3032767218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82C-460B-9AA3-A8C3DEEE896E}"/>
            </c:ext>
          </c:extLst>
        </c:ser>
        <c:ser>
          <c:idx val="17"/>
          <c:order val="17"/>
          <c:tx>
            <c:strRef>
              <c:f>'[2]Budget forecasts'!$A$105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forecasts'!$H$105:$W$105</c:f>
              <c:numCache>
                <c:formatCode>General</c:formatCode>
                <c:ptCount val="16"/>
                <c:pt idx="9">
                  <c:v>2814300000</c:v>
                </c:pt>
                <c:pt idx="10">
                  <c:v>3031600000</c:v>
                </c:pt>
                <c:pt idx="11">
                  <c:v>3212700000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82C-460B-9AA3-A8C3DEEE896E}"/>
            </c:ext>
          </c:extLst>
        </c:ser>
        <c:ser>
          <c:idx val="18"/>
          <c:order val="18"/>
          <c:tx>
            <c:strRef>
              <c:f>'[2]Budget forecasts'!$A$106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forecasts'!$H$106:$W$106</c:f>
              <c:numCache>
                <c:formatCode>General</c:formatCode>
                <c:ptCount val="16"/>
                <c:pt idx="10">
                  <c:v>2976975860</c:v>
                </c:pt>
                <c:pt idx="11">
                  <c:v>3160568695</c:v>
                </c:pt>
                <c:pt idx="12">
                  <c:v>3333524005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82C-460B-9AA3-A8C3DEEE896E}"/>
            </c:ext>
          </c:extLst>
        </c:ser>
        <c:ser>
          <c:idx val="19"/>
          <c:order val="19"/>
          <c:tx>
            <c:strRef>
              <c:f>'[2]Budget forecasts'!$A$107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forecasts'!$H$107:$W$107</c:f>
              <c:numCache>
                <c:formatCode>General</c:formatCode>
                <c:ptCount val="16"/>
                <c:pt idx="11">
                  <c:v>3172584389</c:v>
                </c:pt>
                <c:pt idx="12">
                  <c:v>3226615203</c:v>
                </c:pt>
                <c:pt idx="13">
                  <c:v>3381005800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82C-460B-9AA3-A8C3DEEE896E}"/>
            </c:ext>
          </c:extLst>
        </c:ser>
        <c:ser>
          <c:idx val="20"/>
          <c:order val="20"/>
          <c:tx>
            <c:strRef>
              <c:f>'[2]Budget forecasts'!$A$108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forecasts'!$H$108:$W$108</c:f>
              <c:numCache>
                <c:formatCode>General</c:formatCode>
                <c:ptCount val="16"/>
                <c:pt idx="12">
                  <c:v>3385388741</c:v>
                </c:pt>
                <c:pt idx="13">
                  <c:v>3538060797</c:v>
                </c:pt>
                <c:pt idx="14">
                  <c:v>3767673935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82C-460B-9AA3-A8C3DEEE896E}"/>
            </c:ext>
          </c:extLst>
        </c:ser>
        <c:ser>
          <c:idx val="21"/>
          <c:order val="21"/>
          <c:tx>
            <c:strRef>
              <c:f>'[2]Budget forecasts'!$A$109</c:f>
              <c:strCache>
                <c:ptCount val="1"/>
                <c:pt idx="0">
                  <c:v>Izdevumi, naudas plūsma</c:v>
                </c:pt>
              </c:strCache>
            </c:strRef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'[2]Budget forecasts'!$H$87:$W$87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</c:strCache>
            </c:strRef>
          </c:xVal>
          <c:yVal>
            <c:numRef>
              <c:f>'[2]Budget forecasts'!$H$109:$W$109</c:f>
              <c:numCache>
                <c:formatCode>General</c:formatCode>
                <c:ptCount val="16"/>
                <c:pt idx="13">
                  <c:v>4083315438</c:v>
                </c:pt>
                <c:pt idx="14">
                  <c:v>4319393849</c:v>
                </c:pt>
                <c:pt idx="15">
                  <c:v>4569507977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82C-460B-9AA3-A8C3DEEE8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28576"/>
        <c:axId val="133538560"/>
      </c:scatterChart>
      <c:valAx>
        <c:axId val="1335285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33538560"/>
        <c:crosses val="autoZero"/>
        <c:crossBetween val="midCat"/>
      </c:valAx>
      <c:valAx>
        <c:axId val="1335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28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Strukturālā bilance prognoze un aktuālie dati </a:t>
            </a:r>
          </a:p>
          <a:p>
            <a:pPr>
              <a:defRPr/>
            </a:pPr>
            <a:r>
              <a:rPr lang="lv-L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Structural balance forecast and actual outcome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8574426940708036E-2"/>
          <c:y val="0.10271781561265619"/>
          <c:w val="0.97094088877996609"/>
          <c:h val="0.80718994049053172"/>
        </c:manualLayout>
      </c:layout>
      <c:lineChart>
        <c:grouping val="standard"/>
        <c:varyColors val="0"/>
        <c:ser>
          <c:idx val="0"/>
          <c:order val="0"/>
          <c:tx>
            <c:strRef>
              <c:f>'Fiskālās_prog. Fiscal_f.'!$A$124</c:f>
              <c:strCache>
                <c:ptCount val="1"/>
                <c:pt idx="0">
                  <c:v>Strukturālā bilance aktuālie dati / Structural balance actual outcome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Fiscal_f.'!$B$124:$M$124</c:f>
              <c:numCache>
                <c:formatCode>#\ ##0.0</c:formatCode>
                <c:ptCount val="12"/>
                <c:pt idx="0">
                  <c:v>-0.99625480920163412</c:v>
                </c:pt>
                <c:pt idx="1">
                  <c:v>-1.5424118635750914</c:v>
                </c:pt>
                <c:pt idx="2">
                  <c:v>-0.46836228646455075</c:v>
                </c:pt>
                <c:pt idx="3">
                  <c:v>-1.4461824024796415</c:v>
                </c:pt>
                <c:pt idx="4">
                  <c:v>-2.143490024553004</c:v>
                </c:pt>
                <c:pt idx="5">
                  <c:v>-0.75094092870364282</c:v>
                </c:pt>
                <c:pt idx="6">
                  <c:v>0.58396876971645684</c:v>
                </c:pt>
                <c:pt idx="7">
                  <c:v>-0.9174667847963982</c:v>
                </c:pt>
                <c:pt idx="8">
                  <c:v>0.26210643408557194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4A-4B02-AAB5-1D9A174C95F7}"/>
            </c:ext>
          </c:extLst>
        </c:ser>
        <c:ser>
          <c:idx val="1"/>
          <c:order val="1"/>
          <c:tx>
            <c:strRef>
              <c:f>'Fiskālās_prog. Fiscal_f.'!$A$125</c:f>
              <c:strCache>
                <c:ptCount val="1"/>
                <c:pt idx="0">
                  <c:v>VVB plānotā strukturālā bilance/planned structural balance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Fiscal_f.'!$B$125:$M$125</c:f>
              <c:numCache>
                <c:formatCode>General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-0.9</c:v>
                </c:pt>
                <c:pt idx="3">
                  <c:v>-1</c:v>
                </c:pt>
                <c:pt idx="4">
                  <c:v>-1.2</c:v>
                </c:pt>
                <c:pt idx="5">
                  <c:v>-0.5</c:v>
                </c:pt>
                <c:pt idx="6">
                  <c:v>-0.5</c:v>
                </c:pt>
                <c:pt idx="7">
                  <c:v>-2.1</c:v>
                </c:pt>
                <c:pt idx="8">
                  <c:v>-4.7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A-4B02-AAB5-1D9A174C95F7}"/>
            </c:ext>
          </c:extLst>
        </c:ser>
        <c:ser>
          <c:idx val="2"/>
          <c:order val="2"/>
          <c:tx>
            <c:strRef>
              <c:f>'Fiskālās_prog. Fiscal_f.'!$A$126</c:f>
              <c:strCache>
                <c:ptCount val="1"/>
                <c:pt idx="0">
                  <c:v>Vispārējās valdības  strukturālās bilances mērķis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Fiscal_f.'!$B$126:$M$126</c:f>
              <c:numCache>
                <c:formatCode>General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-0.9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4A-4B02-AAB5-1D9A174C95F7}"/>
            </c:ext>
          </c:extLst>
        </c:ser>
        <c:ser>
          <c:idx val="3"/>
          <c:order val="3"/>
          <c:tx>
            <c:strRef>
              <c:f>'Fiskālās_prog. Fiscal_f.'!$A$127</c:f>
              <c:strCache>
                <c:ptCount val="1"/>
                <c:pt idx="0">
                  <c:v> Vispārējās valdības budžeta strukturālās bilances mērķis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Fiscal_f.'!$B$127:$M$127</c:f>
              <c:numCache>
                <c:formatCode>General</c:formatCode>
                <c:ptCount val="12"/>
                <c:pt idx="1">
                  <c:v>-1</c:v>
                </c:pt>
                <c:pt idx="2">
                  <c:v>-0.9</c:v>
                </c:pt>
                <c:pt idx="3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4A-4B02-AAB5-1D9A174C95F7}"/>
            </c:ext>
          </c:extLst>
        </c:ser>
        <c:ser>
          <c:idx val="4"/>
          <c:order val="4"/>
          <c:tx>
            <c:strRef>
              <c:f>'Fiskālās_prog. Fiscal_f.'!$A$128</c:f>
              <c:strCache>
                <c:ptCount val="1"/>
                <c:pt idx="0">
                  <c:v>Vispārējās valdības budžeta strukturālās bilances mērķis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Fiscal_f.'!$B$128:$M$128</c:f>
              <c:numCache>
                <c:formatCode>General</c:formatCode>
                <c:ptCount val="12"/>
                <c:pt idx="2">
                  <c:v>-0.9</c:v>
                </c:pt>
                <c:pt idx="3">
                  <c:v>-1</c:v>
                </c:pt>
                <c:pt idx="4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4A-4B02-AAB5-1D9A174C95F7}"/>
            </c:ext>
          </c:extLst>
        </c:ser>
        <c:ser>
          <c:idx val="5"/>
          <c:order val="5"/>
          <c:tx>
            <c:strRef>
              <c:f>'Fiskālās_prog. Fiscal_f.'!$A$129</c:f>
              <c:strCache>
                <c:ptCount val="1"/>
                <c:pt idx="0">
                  <c:v>Vispārējās valdības budžeta strukturālās bilances mērķis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Fiscal_f.'!$B$129:$M$129</c:f>
              <c:numCache>
                <c:formatCode>General</c:formatCode>
                <c:ptCount val="12"/>
                <c:pt idx="3">
                  <c:v>-1</c:v>
                </c:pt>
                <c:pt idx="4">
                  <c:v>-1.1000000000000001</c:v>
                </c:pt>
                <c:pt idx="5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B4A-4B02-AAB5-1D9A174C95F7}"/>
            </c:ext>
          </c:extLst>
        </c:ser>
        <c:ser>
          <c:idx val="6"/>
          <c:order val="6"/>
          <c:tx>
            <c:strRef>
              <c:f>'Fiskālās_prog. Fiscal_f.'!$A$130</c:f>
              <c:strCache>
                <c:ptCount val="1"/>
                <c:pt idx="0">
                  <c:v>Vispārējās valdības budžeta strukturālās bilances mērķis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Fiscal_f.'!$B$130:$M$130</c:f>
              <c:numCache>
                <c:formatCode>General</c:formatCode>
                <c:ptCount val="12"/>
                <c:pt idx="4">
                  <c:v>-1.2</c:v>
                </c:pt>
                <c:pt idx="5">
                  <c:v>-0.6</c:v>
                </c:pt>
                <c:pt idx="6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4A-4B02-AAB5-1D9A174C95F7}"/>
            </c:ext>
          </c:extLst>
        </c:ser>
        <c:ser>
          <c:idx val="7"/>
          <c:order val="7"/>
          <c:tx>
            <c:strRef>
              <c:f>'Fiskālās_prog. Fiscal_f.'!$A$131</c:f>
              <c:strCache>
                <c:ptCount val="1"/>
                <c:pt idx="0">
                  <c:v>Vispārējās valdības budžeta strukturālās bilances mērķis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Fiscal_f.'!$B$131:$M$131</c:f>
              <c:numCache>
                <c:formatCode>General</c:formatCode>
                <c:ptCount val="12"/>
                <c:pt idx="5">
                  <c:v>-0.5</c:v>
                </c:pt>
                <c:pt idx="6">
                  <c:v>-0.2</c:v>
                </c:pt>
                <c:pt idx="7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B4A-4B02-AAB5-1D9A174C95F7}"/>
            </c:ext>
          </c:extLst>
        </c:ser>
        <c:ser>
          <c:idx val="8"/>
          <c:order val="8"/>
          <c:tx>
            <c:strRef>
              <c:f>'Fiskālās_prog. Fiscal_f.'!$A$132</c:f>
              <c:strCache>
                <c:ptCount val="1"/>
                <c:pt idx="0">
                  <c:v>Vispārējās valdības budžeta strukturālās bilances mērķis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Fiscal_f.'!$B$132:$M$132</c:f>
              <c:numCache>
                <c:formatCode>General</c:formatCode>
                <c:ptCount val="12"/>
                <c:pt idx="6">
                  <c:v>-0.5</c:v>
                </c:pt>
                <c:pt idx="7">
                  <c:v>-0.5</c:v>
                </c:pt>
                <c:pt idx="8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B4A-4B02-AAB5-1D9A174C95F7}"/>
            </c:ext>
          </c:extLst>
        </c:ser>
        <c:ser>
          <c:idx val="9"/>
          <c:order val="9"/>
          <c:tx>
            <c:strRef>
              <c:f>'Fiskālās_prog. Fiscal_f.'!$A$133</c:f>
              <c:strCache>
                <c:ptCount val="1"/>
                <c:pt idx="0">
                  <c:v>Vispārējās valdības budžeta strukturālās bilances mērķis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Fiscal_f.'!$B$133:$M$133</c:f>
              <c:numCache>
                <c:formatCode>General</c:formatCode>
                <c:ptCount val="12"/>
                <c:pt idx="7">
                  <c:v>-2.1</c:v>
                </c:pt>
                <c:pt idx="8">
                  <c:v>-1.1000000000000001</c:v>
                </c:pt>
                <c:pt idx="9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B4A-4B02-AAB5-1D9A174C95F7}"/>
            </c:ext>
          </c:extLst>
        </c:ser>
        <c:ser>
          <c:idx val="10"/>
          <c:order val="10"/>
          <c:tx>
            <c:strRef>
              <c:f>'Fiskālās_prog. Fiscal_f.'!$A$134</c:f>
              <c:strCache>
                <c:ptCount val="1"/>
                <c:pt idx="0">
                  <c:v>Vispārējās valdības budžeta strukturālās bilances mērķis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Fiscal_f.'!$B$134:$M$134</c:f>
              <c:numCache>
                <c:formatCode>General</c:formatCode>
                <c:ptCount val="12"/>
                <c:pt idx="8">
                  <c:v>-4.7</c:v>
                </c:pt>
                <c:pt idx="9">
                  <c:v>-2.1</c:v>
                </c:pt>
                <c:pt idx="10">
                  <c:v>-1.4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B4A-4B02-AAB5-1D9A174C95F7}"/>
            </c:ext>
          </c:extLst>
        </c:ser>
        <c:ser>
          <c:idx val="11"/>
          <c:order val="11"/>
          <c:tx>
            <c:strRef>
              <c:f>'Fiskālās_prog. Fiscal_f.'!$A$135</c:f>
              <c:strCache>
                <c:ptCount val="1"/>
                <c:pt idx="0">
                  <c:v>Vispārējās valdības budžeta strukturālās bilances mērķis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Fiscal_f.'!$B$123:$M$123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Fiscal_f.'!$B$135:$M$135</c:f>
              <c:numCache>
                <c:formatCode>General</c:formatCode>
                <c:ptCount val="12"/>
                <c:pt idx="9">
                  <c:v>-0.5</c:v>
                </c:pt>
                <c:pt idx="10">
                  <c:v>-0.5</c:v>
                </c:pt>
                <c:pt idx="11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B4A-4B02-AAB5-1D9A174C9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5945903"/>
        <c:axId val="157073215"/>
      </c:lineChart>
      <c:catAx>
        <c:axId val="193594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073215"/>
        <c:crosses val="autoZero"/>
        <c:auto val="1"/>
        <c:lblAlgn val="ctr"/>
        <c:lblOffset val="100"/>
        <c:noMultiLvlLbl val="0"/>
      </c:catAx>
      <c:valAx>
        <c:axId val="15707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594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Nominālā bilance prognoze un aktuālie dati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lv-LV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Nominal balance forecast and actual outcome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'Fiskālās_prog. Fiscal_f.'!$A$145</c:f>
              <c:strCache>
                <c:ptCount val="1"/>
                <c:pt idx="0">
                  <c:v>Nominālā bilance aktuālie deti/Nominal balance actual outcome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Fiscal_f.'!$B$145:$M$145</c:f>
              <c:numCache>
                <c:formatCode>0.0</c:formatCode>
                <c:ptCount val="12"/>
                <c:pt idx="0">
                  <c:v>-1.5834135916317253</c:v>
                </c:pt>
                <c:pt idx="1">
                  <c:v>-1.4251132370068429</c:v>
                </c:pt>
                <c:pt idx="2">
                  <c:v>2.2759669417478638E-2</c:v>
                </c:pt>
                <c:pt idx="3">
                  <c:v>-0.76911950878393476</c:v>
                </c:pt>
                <c:pt idx="4">
                  <c:v>-0.8393811564489857</c:v>
                </c:pt>
                <c:pt idx="5">
                  <c:v>-0.58265472874151247</c:v>
                </c:pt>
                <c:pt idx="6">
                  <c:v>-4.3878662840604727</c:v>
                </c:pt>
                <c:pt idx="7">
                  <c:v>-7.1894612310856418</c:v>
                </c:pt>
                <c:pt idx="8">
                  <c:v>-4.4272767601155154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56-4547-9B83-086FB6C195EA}"/>
            </c:ext>
          </c:extLst>
        </c:ser>
        <c:ser>
          <c:idx val="1"/>
          <c:order val="1"/>
          <c:tx>
            <c:strRef>
              <c:f>'Fiskālās_prog. Fiscal_f.'!$A$146</c:f>
              <c:strCache>
                <c:ptCount val="1"/>
                <c:pt idx="0">
                  <c:v>VVB plānotā nominālā bilance/Planned nominal balance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Fiscal_f.'!$B$146:$M$146</c:f>
              <c:numCache>
                <c:formatCode>General</c:formatCode>
                <c:ptCount val="12"/>
                <c:pt idx="0">
                  <c:v>-0.9</c:v>
                </c:pt>
                <c:pt idx="1">
                  <c:v>-1</c:v>
                </c:pt>
                <c:pt idx="2">
                  <c:v>-1</c:v>
                </c:pt>
                <c:pt idx="3">
                  <c:v>-1.1000000000000001</c:v>
                </c:pt>
                <c:pt idx="4">
                  <c:v>-1</c:v>
                </c:pt>
                <c:pt idx="5">
                  <c:v>-0.6</c:v>
                </c:pt>
                <c:pt idx="6">
                  <c:v>-0.4</c:v>
                </c:pt>
                <c:pt idx="7">
                  <c:v>-4</c:v>
                </c:pt>
                <c:pt idx="8">
                  <c:v>-4.9000000000000004</c:v>
                </c:pt>
                <c:pt idx="9">
                  <c:v>-4.2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56-4547-9B83-086FB6C195EA}"/>
            </c:ext>
          </c:extLst>
        </c:ser>
        <c:ser>
          <c:idx val="2"/>
          <c:order val="2"/>
          <c:tx>
            <c:strRef>
              <c:f>'Fiskālās_prog. Fiscal_f.'!$A$147</c:f>
              <c:strCache>
                <c:ptCount val="1"/>
                <c:pt idx="0">
                  <c:v>Vispārējās valdības budžeta bilance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Fiscal_f.'!$B$147:$M$147</c:f>
              <c:numCache>
                <c:formatCode>General</c:formatCode>
                <c:ptCount val="12"/>
                <c:pt idx="0">
                  <c:v>-0.9</c:v>
                </c:pt>
                <c:pt idx="1">
                  <c:v>-0.9</c:v>
                </c:pt>
                <c:pt idx="2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56-4547-9B83-086FB6C195EA}"/>
            </c:ext>
          </c:extLst>
        </c:ser>
        <c:ser>
          <c:idx val="3"/>
          <c:order val="3"/>
          <c:tx>
            <c:strRef>
              <c:f>'Fiskālās_prog. Fiscal_f.'!$A$148</c:f>
              <c:strCache>
                <c:ptCount val="1"/>
                <c:pt idx="0">
                  <c:v>Vispārējās valdības budžeta bilance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Fiscal_f.'!$B$148:$M$148</c:f>
              <c:numCache>
                <c:formatCode>General</c:formatCode>
                <c:ptCount val="12"/>
                <c:pt idx="1">
                  <c:v>-1</c:v>
                </c:pt>
                <c:pt idx="2">
                  <c:v>-0.9</c:v>
                </c:pt>
                <c:pt idx="3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56-4547-9B83-086FB6C195EA}"/>
            </c:ext>
          </c:extLst>
        </c:ser>
        <c:ser>
          <c:idx val="4"/>
          <c:order val="4"/>
          <c:tx>
            <c:strRef>
              <c:f>'Fiskālās_prog. Fiscal_f.'!$A$149</c:f>
              <c:strCache>
                <c:ptCount val="1"/>
                <c:pt idx="0">
                  <c:v> Vispārējās valdības budžeta bilance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Fiscal_f.'!$B$149:$M$149</c:f>
              <c:numCache>
                <c:formatCode>General</c:formatCode>
                <c:ptCount val="12"/>
                <c:pt idx="2">
                  <c:v>-1</c:v>
                </c:pt>
                <c:pt idx="3">
                  <c:v>-1</c:v>
                </c:pt>
                <c:pt idx="4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56-4547-9B83-086FB6C195EA}"/>
            </c:ext>
          </c:extLst>
        </c:ser>
        <c:ser>
          <c:idx val="5"/>
          <c:order val="5"/>
          <c:tx>
            <c:strRef>
              <c:f>'Fiskālās_prog. Fiscal_f.'!$A$150</c:f>
              <c:strCache>
                <c:ptCount val="1"/>
                <c:pt idx="0">
                  <c:v> Vispārējās valdības budžeta bilance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Fiscal_f.'!$B$150:$M$150</c:f>
              <c:numCache>
                <c:formatCode>General</c:formatCode>
                <c:ptCount val="12"/>
                <c:pt idx="3">
                  <c:v>-1.1000000000000001</c:v>
                </c:pt>
                <c:pt idx="4">
                  <c:v>-1</c:v>
                </c:pt>
                <c:pt idx="5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56-4547-9B83-086FB6C195EA}"/>
            </c:ext>
          </c:extLst>
        </c:ser>
        <c:ser>
          <c:idx val="6"/>
          <c:order val="6"/>
          <c:tx>
            <c:strRef>
              <c:f>'Fiskālās_prog. Fiscal_f.'!$A$151</c:f>
              <c:strCache>
                <c:ptCount val="1"/>
                <c:pt idx="0">
                  <c:v> Vispārējās valdības budžeta bilance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Fiscal_f.'!$B$151:$M$151</c:f>
              <c:numCache>
                <c:formatCode>General</c:formatCode>
                <c:ptCount val="12"/>
                <c:pt idx="4">
                  <c:v>-1</c:v>
                </c:pt>
                <c:pt idx="5">
                  <c:v>-0.9</c:v>
                </c:pt>
                <c:pt idx="6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56-4547-9B83-086FB6C195EA}"/>
            </c:ext>
          </c:extLst>
        </c:ser>
        <c:ser>
          <c:idx val="7"/>
          <c:order val="7"/>
          <c:tx>
            <c:strRef>
              <c:f>'Fiskālās_prog. Fiscal_f.'!$A$152</c:f>
              <c:strCache>
                <c:ptCount val="1"/>
                <c:pt idx="0">
                  <c:v> Vispārējās valdības budžeta bilance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Fiscal_f.'!$B$152:$M$152</c:f>
              <c:numCache>
                <c:formatCode>General</c:formatCode>
                <c:ptCount val="12"/>
                <c:pt idx="5">
                  <c:v>-0.6</c:v>
                </c:pt>
                <c:pt idx="6">
                  <c:v>-0.2</c:v>
                </c:pt>
                <c:pt idx="7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56-4547-9B83-086FB6C195EA}"/>
            </c:ext>
          </c:extLst>
        </c:ser>
        <c:ser>
          <c:idx val="8"/>
          <c:order val="8"/>
          <c:tx>
            <c:strRef>
              <c:f>'Fiskālās_prog. Fiscal_f.'!$A$153</c:f>
              <c:strCache>
                <c:ptCount val="1"/>
                <c:pt idx="0">
                  <c:v> Vispārējās valdības budžeta bilance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Fiscal_f.'!$B$153:$M$153</c:f>
              <c:numCache>
                <c:formatCode>General</c:formatCode>
                <c:ptCount val="12"/>
                <c:pt idx="6">
                  <c:v>-0.4</c:v>
                </c:pt>
                <c:pt idx="7">
                  <c:v>-0.3</c:v>
                </c:pt>
                <c:pt idx="8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E56-4547-9B83-086FB6C195EA}"/>
            </c:ext>
          </c:extLst>
        </c:ser>
        <c:ser>
          <c:idx val="9"/>
          <c:order val="9"/>
          <c:tx>
            <c:strRef>
              <c:f>'Fiskālās_prog. Fiscal_f.'!$A$154</c:f>
              <c:strCache>
                <c:ptCount val="1"/>
                <c:pt idx="0">
                  <c:v> Vispārējās valdības budžeta bilance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Fiscal_f.'!$B$154:$M$154</c:f>
              <c:numCache>
                <c:formatCode>General</c:formatCode>
                <c:ptCount val="12"/>
                <c:pt idx="7">
                  <c:v>-4</c:v>
                </c:pt>
                <c:pt idx="8">
                  <c:v>-2.9</c:v>
                </c:pt>
                <c:pt idx="9">
                  <c:v>-2.1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E56-4547-9B83-086FB6C195EA}"/>
            </c:ext>
          </c:extLst>
        </c:ser>
        <c:ser>
          <c:idx val="10"/>
          <c:order val="10"/>
          <c:tx>
            <c:strRef>
              <c:f>'Fiskālās_prog. Fiscal_f.'!$A$155</c:f>
              <c:strCache>
                <c:ptCount val="1"/>
                <c:pt idx="0">
                  <c:v> Vispārējās valdības budžeta bilance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Fiscal_f.'!$B$155:$M$155</c:f>
              <c:numCache>
                <c:formatCode>General</c:formatCode>
                <c:ptCount val="12"/>
                <c:pt idx="8">
                  <c:v>-4.9000000000000004</c:v>
                </c:pt>
                <c:pt idx="9">
                  <c:v>-2.2000000000000002</c:v>
                </c:pt>
                <c:pt idx="10">
                  <c:v>-1.4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E56-4547-9B83-086FB6C195EA}"/>
            </c:ext>
          </c:extLst>
        </c:ser>
        <c:ser>
          <c:idx val="11"/>
          <c:order val="11"/>
          <c:tx>
            <c:strRef>
              <c:f>'Fiskālās_prog. Fiscal_f.'!$A$156</c:f>
              <c:strCache>
                <c:ptCount val="1"/>
                <c:pt idx="0">
                  <c:v> Vispārējās valdības budžeta bilance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'Fiskālās_prog. Fiscal_f.'!$B$144:$M$144</c:f>
              <c:strCach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strCache>
            </c:strRef>
          </c:cat>
          <c:val>
            <c:numRef>
              <c:f>'Fiskālās_prog. Fiscal_f.'!$B$156:$M$156</c:f>
              <c:numCache>
                <c:formatCode>General</c:formatCode>
                <c:ptCount val="12"/>
                <c:pt idx="9">
                  <c:v>-4.2</c:v>
                </c:pt>
                <c:pt idx="10">
                  <c:v>-2.2999999999999998</c:v>
                </c:pt>
                <c:pt idx="11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E56-4547-9B83-086FB6C19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113599"/>
        <c:axId val="504778207"/>
      </c:lineChart>
      <c:catAx>
        <c:axId val="606113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778207"/>
        <c:crosses val="autoZero"/>
        <c:auto val="1"/>
        <c:lblAlgn val="ctr"/>
        <c:lblOffset val="100"/>
        <c:noMultiLvlLbl val="0"/>
      </c:catAx>
      <c:valAx>
        <c:axId val="50477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113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ysClr val="windowText" lastClr="000000"/>
                </a:solidFill>
              </a:rPr>
              <a:t>Inflācija PCI/Inflation CPI</a:t>
            </a:r>
          </a:p>
        </c:rich>
      </c:tx>
      <c:overlay val="0"/>
      <c:spPr>
        <a:noFill/>
        <a:ln>
          <a:solidFill>
            <a:schemeClr val="accent5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'CSP rev._FM_p. CSB rev._MoF_f.'!$A$90</c:f>
              <c:strCache>
                <c:ptCount val="1"/>
                <c:pt idx="0">
                  <c:v>Inflācija (PCI) Inflation (CPI), (Actual, CSB, sept. 2023)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rev._MoF_f.'!$B$90:$V$90</c:f>
              <c:numCache>
                <c:formatCode>0.0</c:formatCode>
                <c:ptCount val="21"/>
                <c:pt idx="0">
                  <c:v>6.1941725728428452</c:v>
                </c:pt>
                <c:pt idx="1">
                  <c:v>6.7473968465535705</c:v>
                </c:pt>
                <c:pt idx="2">
                  <c:v>6.5363427876487208</c:v>
                </c:pt>
                <c:pt idx="3">
                  <c:v>10.092914703421556</c:v>
                </c:pt>
                <c:pt idx="4">
                  <c:v>15.402460824643939</c:v>
                </c:pt>
                <c:pt idx="5">
                  <c:v>3.5341120261922327</c:v>
                </c:pt>
                <c:pt idx="6">
                  <c:v>-1.0846486930523866</c:v>
                </c:pt>
                <c:pt idx="7">
                  <c:v>4.3706792080006949</c:v>
                </c:pt>
                <c:pt idx="8">
                  <c:v>2.2578915204350096</c:v>
                </c:pt>
                <c:pt idx="9">
                  <c:v>-2.9515290628040702E-2</c:v>
                </c:pt>
                <c:pt idx="10">
                  <c:v>0.62037009925921893</c:v>
                </c:pt>
                <c:pt idx="11">
                  <c:v>0.174354385594782</c:v>
                </c:pt>
                <c:pt idx="12">
                  <c:v>0.14064476304021412</c:v>
                </c:pt>
                <c:pt idx="13">
                  <c:v>2.930294902925823</c:v>
                </c:pt>
                <c:pt idx="14">
                  <c:v>2.5344028482822409</c:v>
                </c:pt>
                <c:pt idx="15">
                  <c:v>2.8115494557848137</c:v>
                </c:pt>
                <c:pt idx="16">
                  <c:v>0.21888443570144034</c:v>
                </c:pt>
                <c:pt idx="17">
                  <c:v>3.2758733754289011</c:v>
                </c:pt>
                <c:pt idx="18">
                  <c:v>17.310465661901148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CD-4241-8A24-68F74110E9C8}"/>
            </c:ext>
          </c:extLst>
        </c:ser>
        <c:ser>
          <c:idx val="5"/>
          <c:order val="5"/>
          <c:tx>
            <c:strRef>
              <c:f>'CSP rev._FM_p. CSB rev._MoF_f.'!$A$95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rev._MoF_f.'!$B$95:$V$95</c:f>
              <c:numCache>
                <c:formatCode>0.0</c:formatCode>
                <c:ptCount val="21"/>
                <c:pt idx="0">
                  <c:v>6.3</c:v>
                </c:pt>
                <c:pt idx="1">
                  <c:v>4.3</c:v>
                </c:pt>
                <c:pt idx="2">
                  <c:v>3.2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CD-4241-8A24-68F74110E9C8}"/>
            </c:ext>
          </c:extLst>
        </c:ser>
        <c:ser>
          <c:idx val="6"/>
          <c:order val="6"/>
          <c:tx>
            <c:strRef>
              <c:f>'CSP rev._FM_p. CSB rev._MoF_f.'!$A$96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rev._MoF_f.'!$B$96:$V$96</c:f>
              <c:numCache>
                <c:formatCode>0.0</c:formatCode>
                <c:ptCount val="21"/>
                <c:pt idx="1">
                  <c:v>6.4</c:v>
                </c:pt>
                <c:pt idx="2">
                  <c:v>4.5</c:v>
                </c:pt>
                <c:pt idx="3">
                  <c:v>2.8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CD-4241-8A24-68F74110E9C8}"/>
            </c:ext>
          </c:extLst>
        </c:ser>
        <c:ser>
          <c:idx val="7"/>
          <c:order val="7"/>
          <c:tx>
            <c:strRef>
              <c:f>'CSP rev._FM_p. CSB rev._MoF_f.'!$A$97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rev._MoF_f.'!$B$97:$V$97</c:f>
              <c:numCache>
                <c:formatCode>0.0</c:formatCode>
                <c:ptCount val="21"/>
                <c:pt idx="2">
                  <c:v>6.5</c:v>
                </c:pt>
                <c:pt idx="3">
                  <c:v>5.9</c:v>
                </c:pt>
                <c:pt idx="4">
                  <c:v>4.8</c:v>
                </c:pt>
                <c:pt idx="5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CCD-4241-8A24-68F74110E9C8}"/>
            </c:ext>
          </c:extLst>
        </c:ser>
        <c:ser>
          <c:idx val="8"/>
          <c:order val="8"/>
          <c:tx>
            <c:strRef>
              <c:f>'CSP rev._FM_p. CSB rev._MoF_f.'!$A$98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rev._MoF_f.'!$B$98:$V$98</c:f>
              <c:numCache>
                <c:formatCode>0.0</c:formatCode>
                <c:ptCount val="21"/>
                <c:pt idx="3">
                  <c:v>8.8000000000000007</c:v>
                </c:pt>
                <c:pt idx="4">
                  <c:v>6.3</c:v>
                </c:pt>
                <c:pt idx="5">
                  <c:v>4.2</c:v>
                </c:pt>
                <c:pt idx="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CCD-4241-8A24-68F74110E9C8}"/>
            </c:ext>
          </c:extLst>
        </c:ser>
        <c:ser>
          <c:idx val="9"/>
          <c:order val="9"/>
          <c:tx>
            <c:strRef>
              <c:f>'CSP rev._FM_p. CSB rev._MoF_f.'!$A$99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rev._MoF_f.'!$B$99:$V$99</c:f>
              <c:numCache>
                <c:formatCode>0.0</c:formatCode>
                <c:ptCount val="21"/>
                <c:pt idx="4">
                  <c:v>16.2</c:v>
                </c:pt>
                <c:pt idx="5">
                  <c:v>9.8000000000000007</c:v>
                </c:pt>
                <c:pt idx="6">
                  <c:v>6.4</c:v>
                </c:pt>
                <c:pt idx="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CCD-4241-8A24-68F74110E9C8}"/>
            </c:ext>
          </c:extLst>
        </c:ser>
        <c:ser>
          <c:idx val="10"/>
          <c:order val="10"/>
          <c:tx>
            <c:strRef>
              <c:f>'CSP rev._FM_p. CSB rev._MoF_f.'!$A$100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rev._MoF_f.'!$B$100:$V$100</c:f>
              <c:numCache>
                <c:formatCode>0.0</c:formatCode>
                <c:ptCount val="21"/>
                <c:pt idx="5">
                  <c:v>3.5</c:v>
                </c:pt>
                <c:pt idx="6">
                  <c:v>-3.7</c:v>
                </c:pt>
                <c:pt idx="7">
                  <c:v>-2.8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CCD-4241-8A24-68F74110E9C8}"/>
            </c:ext>
          </c:extLst>
        </c:ser>
        <c:ser>
          <c:idx val="11"/>
          <c:order val="11"/>
          <c:tx>
            <c:strRef>
              <c:f>'CSP rev._FM_p. CSB rev._MoF_f.'!$A$101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rev._MoF_f.'!$B$101:$V$101</c:f>
              <c:numCache>
                <c:formatCode>0.0</c:formatCode>
                <c:ptCount val="21"/>
                <c:pt idx="6">
                  <c:v>-1.2</c:v>
                </c:pt>
                <c:pt idx="7">
                  <c:v>1.1000000000000001</c:v>
                </c:pt>
                <c:pt idx="8">
                  <c:v>1.5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CCD-4241-8A24-68F74110E9C8}"/>
            </c:ext>
          </c:extLst>
        </c:ser>
        <c:ser>
          <c:idx val="12"/>
          <c:order val="12"/>
          <c:tx>
            <c:strRef>
              <c:f>'CSP rev._FM_p. CSB rev._MoF_f.'!$A$102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1">
                  <a:lumMod val="80000"/>
                  <a:lumOff val="2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rev._MoF_f.'!$B$102:$V$102</c:f>
              <c:numCache>
                <c:formatCode>0.0</c:formatCode>
                <c:ptCount val="21"/>
                <c:pt idx="7">
                  <c:v>4.4000000000000004</c:v>
                </c:pt>
                <c:pt idx="8">
                  <c:v>2.4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CCD-4241-8A24-68F74110E9C8}"/>
            </c:ext>
          </c:extLst>
        </c:ser>
        <c:ser>
          <c:idx val="13"/>
          <c:order val="13"/>
          <c:tx>
            <c:strRef>
              <c:f>'CSP rev._FM_p. CSB rev._MoF_f.'!$A$103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rev._MoF_f.'!$B$103:$V$103</c:f>
              <c:numCache>
                <c:formatCode>0.0</c:formatCode>
                <c:ptCount val="21"/>
                <c:pt idx="8">
                  <c:v>2.2999999999999998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CCD-4241-8A24-68F74110E9C8}"/>
            </c:ext>
          </c:extLst>
        </c:ser>
        <c:ser>
          <c:idx val="14"/>
          <c:order val="14"/>
          <c:tx>
            <c:strRef>
              <c:f>'CSP rev._FM_p. CSB rev._MoF_f.'!$A$104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rev._MoF_f.'!$B$104:$V$104</c:f>
              <c:numCache>
                <c:formatCode>General</c:formatCode>
                <c:ptCount val="21"/>
                <c:pt idx="9" formatCode="0.0">
                  <c:v>0.4</c:v>
                </c:pt>
                <c:pt idx="10" formatCode="0.0">
                  <c:v>2.2999999999999998</c:v>
                </c:pt>
                <c:pt idx="11" formatCode="0.0">
                  <c:v>2.5</c:v>
                </c:pt>
                <c:pt idx="12" formatCode="0.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CCD-4241-8A24-68F74110E9C8}"/>
            </c:ext>
          </c:extLst>
        </c:ser>
        <c:ser>
          <c:idx val="15"/>
          <c:order val="15"/>
          <c:tx>
            <c:strRef>
              <c:f>'CSP rev._FM_p. CSB rev._MoF_f.'!$A$105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rev._MoF_f.'!$B$105:$V$105</c:f>
              <c:numCache>
                <c:formatCode>General</c:formatCode>
                <c:ptCount val="21"/>
                <c:pt idx="10" formatCode="0.0">
                  <c:v>0.8</c:v>
                </c:pt>
                <c:pt idx="11" formatCode="0.0">
                  <c:v>2.4</c:v>
                </c:pt>
                <c:pt idx="12" formatCode="0.0">
                  <c:v>2.5</c:v>
                </c:pt>
                <c:pt idx="13" formatCode="0.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CCD-4241-8A24-68F74110E9C8}"/>
            </c:ext>
          </c:extLst>
        </c:ser>
        <c:ser>
          <c:idx val="16"/>
          <c:order val="16"/>
          <c:tx>
            <c:strRef>
              <c:f>'CSP rev._FM_p. CSB rev._MoF_f.'!$A$106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rev._MoF_f.'!$B$106:$V$106</c:f>
              <c:numCache>
                <c:formatCode>General</c:formatCode>
                <c:ptCount val="21"/>
                <c:pt idx="11" formatCode="0.0">
                  <c:v>0.8</c:v>
                </c:pt>
                <c:pt idx="12" formatCode="0.0">
                  <c:v>2</c:v>
                </c:pt>
                <c:pt idx="13" formatCode="0.0">
                  <c:v>2.5</c:v>
                </c:pt>
                <c:pt idx="14" formatCode="0.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CCD-4241-8A24-68F74110E9C8}"/>
            </c:ext>
          </c:extLst>
        </c:ser>
        <c:ser>
          <c:idx val="17"/>
          <c:order val="17"/>
          <c:tx>
            <c:strRef>
              <c:f>'CSP rev._FM_p. CSB rev._MoF_f.'!$A$107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rev._MoF_f.'!$B$107:$V$107</c:f>
              <c:numCache>
                <c:formatCode>General</c:formatCode>
                <c:ptCount val="21"/>
                <c:pt idx="12" formatCode="0.0">
                  <c:v>0</c:v>
                </c:pt>
                <c:pt idx="13" formatCode="0.0">
                  <c:v>1.6</c:v>
                </c:pt>
                <c:pt idx="14" formatCode="0.0">
                  <c:v>2</c:v>
                </c:pt>
                <c:pt idx="15" formatCode="0.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CCD-4241-8A24-68F74110E9C8}"/>
            </c:ext>
          </c:extLst>
        </c:ser>
        <c:ser>
          <c:idx val="18"/>
          <c:order val="18"/>
          <c:tx>
            <c:strRef>
              <c:f>'CSP rev._FM_p. CSB rev._MoF_f.'!$A$108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rev._MoF_f.'!$B$108:$V$108</c:f>
              <c:numCache>
                <c:formatCode>General</c:formatCode>
                <c:ptCount val="21"/>
                <c:pt idx="13" formatCode="0.0">
                  <c:v>2.8</c:v>
                </c:pt>
                <c:pt idx="14" formatCode="0.0">
                  <c:v>2.8</c:v>
                </c:pt>
                <c:pt idx="15" formatCode="0.0">
                  <c:v>2.4</c:v>
                </c:pt>
                <c:pt idx="16" formatCode="0.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CCD-4241-8A24-68F74110E9C8}"/>
            </c:ext>
          </c:extLst>
        </c:ser>
        <c:ser>
          <c:idx val="19"/>
          <c:order val="19"/>
          <c:tx>
            <c:strRef>
              <c:f>'CSP rev._FM_p. CSB rev._MoF_f.'!$A$109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rev._MoF_f.'!$B$109:$V$109</c:f>
              <c:numCache>
                <c:formatCode>General</c:formatCode>
                <c:ptCount val="21"/>
                <c:pt idx="14" formatCode="0.0">
                  <c:v>2.5</c:v>
                </c:pt>
                <c:pt idx="15" formatCode="0.0">
                  <c:v>2.5</c:v>
                </c:pt>
                <c:pt idx="16" formatCode="0.0">
                  <c:v>2.1999999999999997</c:v>
                </c:pt>
                <c:pt idx="17" formatCode="0.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CCD-4241-8A24-68F74110E9C8}"/>
            </c:ext>
          </c:extLst>
        </c:ser>
        <c:ser>
          <c:idx val="20"/>
          <c:order val="20"/>
          <c:tx>
            <c:strRef>
              <c:f>'CSP rev._FM_p. CSB rev._MoF_f.'!$A$110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rev._MoF_f.'!$B$110:$V$110</c:f>
              <c:numCache>
                <c:formatCode>General</c:formatCode>
                <c:ptCount val="21"/>
                <c:pt idx="15" formatCode="0.0">
                  <c:v>2.8000000000000003</c:v>
                </c:pt>
                <c:pt idx="16" formatCode="0.0">
                  <c:v>2.5</c:v>
                </c:pt>
                <c:pt idx="17" formatCode="0.0">
                  <c:v>2.1</c:v>
                </c:pt>
                <c:pt idx="18" formatCode="0.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CCD-4241-8A24-68F74110E9C8}"/>
            </c:ext>
          </c:extLst>
        </c:ser>
        <c:ser>
          <c:idx val="21"/>
          <c:order val="21"/>
          <c:tx>
            <c:strRef>
              <c:f>'CSP rev._FM_p. CSB rev._MoF_f.'!$A$111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rev._MoF_f.'!$B$111:$V$111</c:f>
              <c:numCache>
                <c:formatCode>General</c:formatCode>
                <c:ptCount val="21"/>
                <c:pt idx="16" formatCode="0.0">
                  <c:v>0.2</c:v>
                </c:pt>
                <c:pt idx="17" formatCode="0.0">
                  <c:v>1.2</c:v>
                </c:pt>
                <c:pt idx="18" formatCode="0.0">
                  <c:v>2</c:v>
                </c:pt>
                <c:pt idx="19" formatCode="0.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CCD-4241-8A24-68F74110E9C8}"/>
            </c:ext>
          </c:extLst>
        </c:ser>
        <c:ser>
          <c:idx val="22"/>
          <c:order val="22"/>
          <c:tx>
            <c:strRef>
              <c:f>'CSP rev._FM_p. CSB rev._MoF_f.'!$A$112</c:f>
              <c:strCache>
                <c:ptCount val="1"/>
                <c:pt idx="0">
                  <c:v>Inflācija (PCI) Inflation (CPI)</c:v>
                </c:pt>
              </c:strCache>
            </c:strRef>
          </c:tx>
          <c:spPr>
            <a:ln w="1270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'CSP rev._FM_p. CSB rev._MoF_f.'!$B$88:$V$89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'CSP rev._FM_p. CSB rev._MoF_f.'!$B$112:$V$112</c:f>
              <c:numCache>
                <c:formatCode>General</c:formatCode>
                <c:ptCount val="21"/>
                <c:pt idx="17">
                  <c:v>2</c:v>
                </c:pt>
                <c:pt idx="18" formatCode="0.0">
                  <c:v>2.4</c:v>
                </c:pt>
                <c:pt idx="19" formatCode="0.0">
                  <c:v>2.2000000000000002</c:v>
                </c:pt>
                <c:pt idx="20" formatCode="0.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CCD-4241-8A24-68F74110E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8926703"/>
        <c:axId val="62858319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'CSP rev._FM_p. CSB rev._MoF_f.'!$A$91</c15:sqref>
                        </c15:formulaRef>
                      </c:ext>
                    </c:extLst>
                    <c:strCache>
                      <c:ptCount val="1"/>
                      <c:pt idx="0">
                        <c:v>Inflācija (PCI) Inflation (CPI), (Actual, CSB, 2023)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'CSP rev._FM_p. CSB rev._MoF_f.'!$B$88:$V$89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'CSP rev._FM_p. CSB rev._MoF_f.'!$B$91:$V$91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6.2</c:v>
                      </c:pt>
                      <c:pt idx="1">
                        <c:v>6.7</c:v>
                      </c:pt>
                      <c:pt idx="2">
                        <c:v>6.5</c:v>
                      </c:pt>
                      <c:pt idx="3">
                        <c:v>10.1</c:v>
                      </c:pt>
                      <c:pt idx="4">
                        <c:v>15.4</c:v>
                      </c:pt>
                      <c:pt idx="5">
                        <c:v>3.5</c:v>
                      </c:pt>
                      <c:pt idx="6">
                        <c:v>-1.1000000000000001</c:v>
                      </c:pt>
                      <c:pt idx="7">
                        <c:v>4.4000000000000004</c:v>
                      </c:pt>
                      <c:pt idx="8">
                        <c:v>2.2999999999999998</c:v>
                      </c:pt>
                      <c:pt idx="9">
                        <c:v>0</c:v>
                      </c:pt>
                      <c:pt idx="10">
                        <c:v>0.6</c:v>
                      </c:pt>
                      <c:pt idx="11">
                        <c:v>0.2</c:v>
                      </c:pt>
                      <c:pt idx="12">
                        <c:v>0.1</c:v>
                      </c:pt>
                      <c:pt idx="13">
                        <c:v>2.9</c:v>
                      </c:pt>
                      <c:pt idx="14">
                        <c:v>2.5</c:v>
                      </c:pt>
                      <c:pt idx="15">
                        <c:v>2.8</c:v>
                      </c:pt>
                      <c:pt idx="16">
                        <c:v>0.2</c:v>
                      </c:pt>
                      <c:pt idx="17">
                        <c:v>3.3</c:v>
                      </c:pt>
                      <c:pt idx="18">
                        <c:v>17.3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CCD-4241-8A24-68F74110E9C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rev._MoF_f.'!$A$92</c15:sqref>
                        </c15:formulaRef>
                      </c:ext>
                    </c:extLst>
                    <c:strCache>
                      <c:ptCount val="1"/>
                      <c:pt idx="0">
                        <c:v>Inflācija (PCI) Inflation (CPI),  (Actual, CSB rev. 2020)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rev._MoF_f.'!$B$88:$V$89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rev._MoF_f.'!$B$92:$V$92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6.1941725728428452</c:v>
                      </c:pt>
                      <c:pt idx="1">
                        <c:v>6.7473968465535705</c:v>
                      </c:pt>
                      <c:pt idx="2">
                        <c:v>6.5363427876487208</c:v>
                      </c:pt>
                      <c:pt idx="3">
                        <c:v>10.092914703421556</c:v>
                      </c:pt>
                      <c:pt idx="4">
                        <c:v>15.402460824643939</c:v>
                      </c:pt>
                      <c:pt idx="5">
                        <c:v>3.5341120261922327</c:v>
                      </c:pt>
                      <c:pt idx="6">
                        <c:v>-1.0846486930523866</c:v>
                      </c:pt>
                      <c:pt idx="7">
                        <c:v>4.3706792080006949</c:v>
                      </c:pt>
                      <c:pt idx="8">
                        <c:v>2.2578915204350096</c:v>
                      </c:pt>
                      <c:pt idx="9">
                        <c:v>-2.9515290628040702E-2</c:v>
                      </c:pt>
                      <c:pt idx="10">
                        <c:v>0.62037009925921893</c:v>
                      </c:pt>
                      <c:pt idx="11">
                        <c:v>0.174354385594782</c:v>
                      </c:pt>
                      <c:pt idx="12">
                        <c:v>0.14064476304021412</c:v>
                      </c:pt>
                      <c:pt idx="13">
                        <c:v>2.930294902925823</c:v>
                      </c:pt>
                      <c:pt idx="14">
                        <c:v>2.5344028482822409</c:v>
                      </c:pt>
                      <c:pt idx="15">
                        <c:v>2.8115494557848137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CCD-4241-8A24-68F74110E9C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rev._MoF_f.'!$A$93</c15:sqref>
                        </c15:formulaRef>
                      </c:ext>
                    </c:extLst>
                    <c:strCache>
                      <c:ptCount val="1"/>
                      <c:pt idx="0">
                        <c:v>Inflācija (PCI) Inflation (CPI),  (Actual, CSB rev. 2019)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rev._MoF_f.'!$B$88:$V$89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rev._MoF_f.'!$B$93:$V$93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8">
                        <c:v>2.1818432404665313</c:v>
                      </c:pt>
                      <c:pt idx="9">
                        <c:v>3.3462330613365525</c:v>
                      </c:pt>
                      <c:pt idx="10">
                        <c:v>0.64782800197138113</c:v>
                      </c:pt>
                      <c:pt idx="11">
                        <c:v>1.5336661327063601</c:v>
                      </c:pt>
                      <c:pt idx="12">
                        <c:v>0.90607701421262765</c:v>
                      </c:pt>
                      <c:pt idx="13">
                        <c:v>1.8663088867317628</c:v>
                      </c:pt>
                      <c:pt idx="14">
                        <c:v>2.5194174768570452</c:v>
                      </c:pt>
                      <c:pt idx="15">
                        <c:v>2.0451502523296368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CCD-4241-8A24-68F74110E9C8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rev._MoF_f.'!$A$94</c15:sqref>
                        </c15:formulaRef>
                      </c:ext>
                    </c:extLst>
                    <c:strCache>
                      <c:ptCount val="1"/>
                      <c:pt idx="0">
                        <c:v>Inflācija (PCI) Inflation (CPI), Actual data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rev._MoF_f.'!$B$88:$V$89</c15:sqref>
                        </c15:formulaRef>
                      </c:ext>
                    </c:extLst>
                    <c:strCache>
                      <c:ptCount val="21"/>
                      <c:pt idx="0">
                        <c:v>2004</c:v>
                      </c:pt>
                      <c:pt idx="1">
                        <c:v>2005</c:v>
                      </c:pt>
                      <c:pt idx="2">
                        <c:v>2006</c:v>
                      </c:pt>
                      <c:pt idx="3">
                        <c:v>2007</c:v>
                      </c:pt>
                      <c:pt idx="4">
                        <c:v>2008</c:v>
                      </c:pt>
                      <c:pt idx="5">
                        <c:v>2009</c:v>
                      </c:pt>
                      <c:pt idx="6">
                        <c:v>2010</c:v>
                      </c:pt>
                      <c:pt idx="7">
                        <c:v>2011</c:v>
                      </c:pt>
                      <c:pt idx="8">
                        <c:v>2012</c:v>
                      </c:pt>
                      <c:pt idx="9">
                        <c:v>2013</c:v>
                      </c:pt>
                      <c:pt idx="10">
                        <c:v>2014</c:v>
                      </c:pt>
                      <c:pt idx="11">
                        <c:v>2015</c:v>
                      </c:pt>
                      <c:pt idx="12">
                        <c:v>2016</c:v>
                      </c:pt>
                      <c:pt idx="13">
                        <c:v>2017</c:v>
                      </c:pt>
                      <c:pt idx="14">
                        <c:v>2018</c:v>
                      </c:pt>
                      <c:pt idx="15">
                        <c:v>2019</c:v>
                      </c:pt>
                      <c:pt idx="16">
                        <c:v>2020</c:v>
                      </c:pt>
                      <c:pt idx="17">
                        <c:v>2021</c:v>
                      </c:pt>
                      <c:pt idx="18">
                        <c:v>2022</c:v>
                      </c:pt>
                      <c:pt idx="19">
                        <c:v>2023</c:v>
                      </c:pt>
                      <c:pt idx="20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'CSP rev._FM_p. CSB rev._MoF_f.'!$B$94:$V$94</c15:sqref>
                        </c15:formulaRef>
                      </c:ext>
                    </c:extLst>
                    <c:numCache>
                      <c:formatCode>0.0</c:formatCode>
                      <c:ptCount val="21"/>
                      <c:pt idx="0">
                        <c:v>6.2</c:v>
                      </c:pt>
                      <c:pt idx="1">
                        <c:v>6.7</c:v>
                      </c:pt>
                      <c:pt idx="2">
                        <c:v>6.5</c:v>
                      </c:pt>
                      <c:pt idx="3">
                        <c:v>10.1</c:v>
                      </c:pt>
                      <c:pt idx="4">
                        <c:v>15.4</c:v>
                      </c:pt>
                      <c:pt idx="5">
                        <c:v>3.5</c:v>
                      </c:pt>
                      <c:pt idx="6">
                        <c:v>-1.1000000000000001</c:v>
                      </c:pt>
                      <c:pt idx="7">
                        <c:v>4.4000000000000004</c:v>
                      </c:pt>
                      <c:pt idx="8">
                        <c:v>2.2999999999999998</c:v>
                      </c:pt>
                      <c:pt idx="9">
                        <c:v>0</c:v>
                      </c:pt>
                      <c:pt idx="10">
                        <c:v>0.6</c:v>
                      </c:pt>
                      <c:pt idx="11">
                        <c:v>0.2</c:v>
                      </c:pt>
                      <c:pt idx="12">
                        <c:v>0.1</c:v>
                      </c:pt>
                      <c:pt idx="13">
                        <c:v>2.9</c:v>
                      </c:pt>
                      <c:pt idx="14">
                        <c:v>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CCD-4241-8A24-68F74110E9C8}"/>
                  </c:ext>
                </c:extLst>
              </c15:ser>
            </c15:filteredLineSeries>
          </c:ext>
        </c:extLst>
      </c:lineChart>
      <c:catAx>
        <c:axId val="155892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58319"/>
        <c:crosses val="autoZero"/>
        <c:auto val="1"/>
        <c:lblAlgn val="ctr"/>
        <c:lblOffset val="100"/>
        <c:noMultiLvlLbl val="0"/>
      </c:catAx>
      <c:valAx>
        <c:axId val="62858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926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aseline="0"/>
              <a:t>Nominālā IKP pieaugums % 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prognoze un izpilde /</a:t>
            </a:r>
          </a:p>
          <a:p>
            <a:pPr>
              <a:defRPr/>
            </a:pPr>
            <a:r>
              <a:rPr lang="en-GB" sz="1000" baseline="0"/>
              <a:t>Nominal GDP growth % forecasted</a:t>
            </a:r>
            <a:r>
              <a:rPr lang="lv-LV" sz="1000" baseline="0"/>
              <a:t> and </a:t>
            </a:r>
            <a:r>
              <a:rPr lang="en-GB" sz="1000" baseline="0"/>
              <a:t>actual</a:t>
            </a:r>
            <a:endParaRPr lang="ru-RU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'Grafiska_analize_makro Charts'!$A$2</c:f>
              <c:strCache>
                <c:ptCount val="1"/>
                <c:pt idx="0">
                  <c:v>(t) Prognozētais nominālā IKP pieaugums % / Forecasted  Nominal GDP growth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'Grafiska_analize_makro Charts'!$B$1:$T$1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Charts'!$B$2:$T$2</c:f>
              <c:numCache>
                <c:formatCode>0.0</c:formatCode>
                <c:ptCount val="19"/>
                <c:pt idx="0">
                  <c:v>13.9</c:v>
                </c:pt>
                <c:pt idx="1">
                  <c:v>14.6</c:v>
                </c:pt>
                <c:pt idx="2">
                  <c:v>21.4</c:v>
                </c:pt>
                <c:pt idx="3">
                  <c:v>20.9</c:v>
                </c:pt>
                <c:pt idx="4">
                  <c:v>15.3</c:v>
                </c:pt>
                <c:pt idx="5">
                  <c:v>-19.7</c:v>
                </c:pt>
                <c:pt idx="6">
                  <c:v>-3.4</c:v>
                </c:pt>
                <c:pt idx="7">
                  <c:v>8.6999999999999993</c:v>
                </c:pt>
                <c:pt idx="8">
                  <c:v>6.7</c:v>
                </c:pt>
                <c:pt idx="9">
                  <c:v>5.2</c:v>
                </c:pt>
                <c:pt idx="10">
                  <c:v>3.8</c:v>
                </c:pt>
                <c:pt idx="11">
                  <c:v>3.2</c:v>
                </c:pt>
                <c:pt idx="12">
                  <c:v>2.8</c:v>
                </c:pt>
                <c:pt idx="13">
                  <c:v>6.6</c:v>
                </c:pt>
                <c:pt idx="14">
                  <c:v>7.9942395147426311</c:v>
                </c:pt>
                <c:pt idx="15">
                  <c:v>6.4</c:v>
                </c:pt>
                <c:pt idx="16">
                  <c:v>0</c:v>
                </c:pt>
                <c:pt idx="17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BB-4DC5-9165-CA7756376D61}"/>
            </c:ext>
          </c:extLst>
        </c:ser>
        <c:ser>
          <c:idx val="1"/>
          <c:order val="1"/>
          <c:tx>
            <c:strRef>
              <c:f>'Grafiska_analize_makro Charts'!$A$3</c:f>
              <c:strCache>
                <c:ptCount val="1"/>
                <c:pt idx="0">
                  <c:v>Aktuālie dati_ nominālā IKP pieaugums % / Actual_ Nominal GDP growth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Charts'!$B$1:$T$1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Charts'!$B$3:$T$3</c:f>
              <c:numCache>
                <c:formatCode>0.0</c:formatCode>
                <c:ptCount val="19"/>
                <c:pt idx="0">
                  <c:v>15.931497891774299</c:v>
                </c:pt>
                <c:pt idx="1">
                  <c:v>23.119951719079594</c:v>
                </c:pt>
                <c:pt idx="2">
                  <c:v>25.893913753780467</c:v>
                </c:pt>
                <c:pt idx="3">
                  <c:v>31.999207673451224</c:v>
                </c:pt>
                <c:pt idx="4">
                  <c:v>8.0342062019827836</c:v>
                </c:pt>
                <c:pt idx="5">
                  <c:v>-22.53718814759138</c:v>
                </c:pt>
                <c:pt idx="6">
                  <c:v>-4.8001453473072218</c:v>
                </c:pt>
                <c:pt idx="7">
                  <c:v>9.2650478383987718</c:v>
                </c:pt>
                <c:pt idx="8">
                  <c:v>10.932161968524341</c:v>
                </c:pt>
                <c:pt idx="9">
                  <c:v>3.7608916618451929</c:v>
                </c:pt>
                <c:pt idx="10">
                  <c:v>3.8541984903958593</c:v>
                </c:pt>
                <c:pt idx="11">
                  <c:v>4.0054682588129538</c:v>
                </c:pt>
                <c:pt idx="12">
                  <c:v>3.2524576831487906</c:v>
                </c:pt>
                <c:pt idx="13">
                  <c:v>6.3580008674360045</c:v>
                </c:pt>
                <c:pt idx="14">
                  <c:v>8.0384234866079964</c:v>
                </c:pt>
                <c:pt idx="15">
                  <c:v>4.8684043895022739</c:v>
                </c:pt>
                <c:pt idx="16">
                  <c:v>-1.5157458725905002</c:v>
                </c:pt>
                <c:pt idx="17">
                  <c:v>10.758976696428519</c:v>
                </c:pt>
                <c:pt idx="18">
                  <c:v>16.555540669188446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B-4DC5-9165-CA775637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081720"/>
        <c:axId val="938085880"/>
      </c:lineChart>
      <c:catAx>
        <c:axId val="9380817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085880"/>
        <c:crosses val="autoZero"/>
        <c:auto val="1"/>
        <c:lblAlgn val="ctr"/>
        <c:lblOffset val="100"/>
        <c:noMultiLvlLbl val="0"/>
      </c:catAx>
      <c:valAx>
        <c:axId val="93808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081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Nominālā IKP pieaugums % 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prognoze un izpilde /</a:t>
            </a:r>
          </a:p>
          <a:p>
            <a:pPr>
              <a:defRPr/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Nominal GDP growth % 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</a:p>
          <a:p>
            <a:pPr>
              <a:defRPr/>
            </a:pPr>
            <a:r>
              <a:rPr lang="en-GB" sz="1000" b="0" i="0" baseline="0">
                <a:effectLst/>
              </a:rPr>
              <a:t>t+1</a:t>
            </a:r>
            <a:endParaRPr lang="ru-RU" sz="1000">
              <a:effectLst/>
            </a:endParaRPr>
          </a:p>
        </c:rich>
      </c:tx>
      <c:layout>
        <c:manualLayout>
          <c:xMode val="edge"/>
          <c:yMode val="edge"/>
          <c:x val="0.231622141675768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403555316752437E-2"/>
          <c:y val="0.13512867141727153"/>
          <c:w val="0.88524984675183904"/>
          <c:h val="0.73985440157431348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Charts'!$A$5</c:f>
              <c:strCache>
                <c:ptCount val="1"/>
                <c:pt idx="0">
                  <c:v>(t+1) Prognozētais nominālā IKP pieaugums % / Forecasted  Nominal GDP growth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'Grafiska_analize_makro Charts'!$C$4:$T$4</c:f>
              <c:numCache>
                <c:formatCode>@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'Grafiska_analize_makro Charts'!$C$5:$T$5</c:f>
              <c:numCache>
                <c:formatCode>0.0</c:formatCode>
                <c:ptCount val="18"/>
                <c:pt idx="0">
                  <c:v>11.1</c:v>
                </c:pt>
                <c:pt idx="1">
                  <c:v>12.3</c:v>
                </c:pt>
                <c:pt idx="2">
                  <c:v>17.100000000000001</c:v>
                </c:pt>
                <c:pt idx="3">
                  <c:v>15.9</c:v>
                </c:pt>
                <c:pt idx="4">
                  <c:v>10.7</c:v>
                </c:pt>
                <c:pt idx="5">
                  <c:v>-8.8000000000000007</c:v>
                </c:pt>
                <c:pt idx="6">
                  <c:v>3.9</c:v>
                </c:pt>
                <c:pt idx="7">
                  <c:v>4.3</c:v>
                </c:pt>
                <c:pt idx="8">
                  <c:v>5.8</c:v>
                </c:pt>
                <c:pt idx="9">
                  <c:v>6.6</c:v>
                </c:pt>
                <c:pt idx="10">
                  <c:v>5.2</c:v>
                </c:pt>
                <c:pt idx="11">
                  <c:v>5.2</c:v>
                </c:pt>
                <c:pt idx="12">
                  <c:v>5.3</c:v>
                </c:pt>
                <c:pt idx="13">
                  <c:v>6.3</c:v>
                </c:pt>
                <c:pt idx="14">
                  <c:v>6.203191392765234</c:v>
                </c:pt>
                <c:pt idx="15">
                  <c:v>5.6</c:v>
                </c:pt>
                <c:pt idx="16">
                  <c:v>6.5</c:v>
                </c:pt>
                <c:pt idx="17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4-4591-81CB-DCC22BD88437}"/>
            </c:ext>
          </c:extLst>
        </c:ser>
        <c:ser>
          <c:idx val="1"/>
          <c:order val="1"/>
          <c:tx>
            <c:strRef>
              <c:f>'Grafiska_analize_makro Charts'!$A$6</c:f>
              <c:strCache>
                <c:ptCount val="1"/>
                <c:pt idx="0">
                  <c:v>(t+1) Aktuālie dati_ nominālā IKP pieaugums % / Actual_ Nominal GDP growth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Charts'!$C$4:$T$4</c:f>
              <c:numCache>
                <c:formatCode>@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'Grafiska_analize_makro Charts'!$C$6:$T$6</c:f>
              <c:numCache>
                <c:formatCode>0.0</c:formatCode>
                <c:ptCount val="18"/>
                <c:pt idx="0">
                  <c:v>23.119951719079594</c:v>
                </c:pt>
                <c:pt idx="1">
                  <c:v>25.893913753780467</c:v>
                </c:pt>
                <c:pt idx="2">
                  <c:v>31.999207673451224</c:v>
                </c:pt>
                <c:pt idx="3">
                  <c:v>8.0342062019827836</c:v>
                </c:pt>
                <c:pt idx="4">
                  <c:v>-22.53718814759138</c:v>
                </c:pt>
                <c:pt idx="5">
                  <c:v>-4.8001453473072218</c:v>
                </c:pt>
                <c:pt idx="6">
                  <c:v>9.2650478383987718</c:v>
                </c:pt>
                <c:pt idx="7">
                  <c:v>10.932161968524341</c:v>
                </c:pt>
                <c:pt idx="8">
                  <c:v>3.7608916618451929</c:v>
                </c:pt>
                <c:pt idx="9">
                  <c:v>3.8541984903958593</c:v>
                </c:pt>
                <c:pt idx="10">
                  <c:v>4.0054682588129538</c:v>
                </c:pt>
                <c:pt idx="11">
                  <c:v>3.2524576831487906</c:v>
                </c:pt>
                <c:pt idx="12">
                  <c:v>6.3580008674360045</c:v>
                </c:pt>
                <c:pt idx="13">
                  <c:v>8.0384234866079964</c:v>
                </c:pt>
                <c:pt idx="14">
                  <c:v>4.8684043895022739</c:v>
                </c:pt>
                <c:pt idx="15">
                  <c:v>-1.5157458725905002</c:v>
                </c:pt>
                <c:pt idx="16">
                  <c:v>10.758976696428519</c:v>
                </c:pt>
                <c:pt idx="17">
                  <c:v>16.555540669188446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44-4591-81CB-DCC22BD88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189240"/>
        <c:axId val="785190520"/>
      </c:lineChart>
      <c:catAx>
        <c:axId val="7851892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190520"/>
        <c:crosses val="autoZero"/>
        <c:auto val="1"/>
        <c:lblAlgn val="ctr"/>
        <c:lblOffset val="100"/>
        <c:noMultiLvlLbl val="0"/>
      </c:catAx>
      <c:valAx>
        <c:axId val="78519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18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Nominālā IKP pieaugums % 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prognoze un izpilde /</a:t>
            </a:r>
          </a:p>
          <a:p>
            <a:pPr>
              <a:defRPr/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Nominal GDP growth % 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</a:p>
          <a:p>
            <a:pPr>
              <a:defRPr/>
            </a:pPr>
            <a:r>
              <a:rPr lang="en-GB" sz="1000" b="0" i="0" baseline="0">
                <a:effectLst/>
              </a:rPr>
              <a:t>t+2</a:t>
            </a:r>
            <a:endParaRPr lang="ru-RU" sz="1000">
              <a:effectLst/>
            </a:endParaRPr>
          </a:p>
        </c:rich>
      </c:tx>
      <c:layout>
        <c:manualLayout>
          <c:xMode val="edge"/>
          <c:yMode val="edge"/>
          <c:x val="0.26731395114072282"/>
          <c:y val="4.796163069544364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523521098324242E-2"/>
          <c:y val="0.19959251496440641"/>
          <c:w val="0.90327135069654751"/>
          <c:h val="0.63793689457882508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Charts'!$A$8</c:f>
              <c:strCache>
                <c:ptCount val="1"/>
                <c:pt idx="0">
                  <c:v>(t+2) Prognozētais nominālā IKP pieaugums % / Forecasted  Nominal GDP growth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'Grafiska_analize_makro Charts'!$D$7:$T$7</c:f>
              <c:numCache>
                <c:formatCode>@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'Grafiska_analize_makro Charts'!$D$8:$T$8</c:f>
              <c:numCache>
                <c:formatCode>General</c:formatCode>
                <c:ptCount val="17"/>
                <c:pt idx="0">
                  <c:v>9.6</c:v>
                </c:pt>
                <c:pt idx="1">
                  <c:v>10.5</c:v>
                </c:pt>
                <c:pt idx="2">
                  <c:v>14</c:v>
                </c:pt>
                <c:pt idx="3">
                  <c:v>13.9</c:v>
                </c:pt>
                <c:pt idx="4">
                  <c:v>10.7</c:v>
                </c:pt>
                <c:pt idx="5">
                  <c:v>-0.3</c:v>
                </c:pt>
                <c:pt idx="6">
                  <c:v>5.0999999999999996</c:v>
                </c:pt>
                <c:pt idx="7">
                  <c:v>6.1</c:v>
                </c:pt>
                <c:pt idx="8">
                  <c:v>6.1</c:v>
                </c:pt>
                <c:pt idx="9">
                  <c:v>6.6</c:v>
                </c:pt>
                <c:pt idx="10">
                  <c:v>5.9</c:v>
                </c:pt>
                <c:pt idx="11">
                  <c:v>6.2</c:v>
                </c:pt>
                <c:pt idx="12" formatCode="0.0">
                  <c:v>5.7</c:v>
                </c:pt>
                <c:pt idx="13" formatCode="0.0">
                  <c:v>5.7</c:v>
                </c:pt>
                <c:pt idx="14" formatCode="0.0">
                  <c:v>5.8318457090468456</c:v>
                </c:pt>
                <c:pt idx="15" formatCode="0.0">
                  <c:v>5.3</c:v>
                </c:pt>
                <c:pt idx="16" formatCode="0.0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6-4F34-A494-101651D80336}"/>
            </c:ext>
          </c:extLst>
        </c:ser>
        <c:ser>
          <c:idx val="1"/>
          <c:order val="1"/>
          <c:tx>
            <c:strRef>
              <c:f>'Grafiska_analize_makro Charts'!$A$9</c:f>
              <c:strCache>
                <c:ptCount val="1"/>
                <c:pt idx="0">
                  <c:v>(t+2)Aktuālie dati_ nominālā IKP pieaugums % / Actual_ Nominal GDP growth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Charts'!$D$7:$T$7</c:f>
              <c:numCache>
                <c:formatCode>@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'Grafiska_analize_makro Charts'!$D$9:$T$9</c:f>
              <c:numCache>
                <c:formatCode>0.0</c:formatCode>
                <c:ptCount val="17"/>
                <c:pt idx="0">
                  <c:v>25.893913753780467</c:v>
                </c:pt>
                <c:pt idx="1">
                  <c:v>31.999207673451224</c:v>
                </c:pt>
                <c:pt idx="2">
                  <c:v>8.0342062019827836</c:v>
                </c:pt>
                <c:pt idx="3">
                  <c:v>-22.53718814759138</c:v>
                </c:pt>
                <c:pt idx="4">
                  <c:v>-4.8001453473072218</c:v>
                </c:pt>
                <c:pt idx="5">
                  <c:v>9.2650478383987718</c:v>
                </c:pt>
                <c:pt idx="6">
                  <c:v>10.932161968524341</c:v>
                </c:pt>
                <c:pt idx="7">
                  <c:v>3.7608916618451929</c:v>
                </c:pt>
                <c:pt idx="8">
                  <c:v>3.8541984903958593</c:v>
                </c:pt>
                <c:pt idx="9">
                  <c:v>4.0054682588129538</c:v>
                </c:pt>
                <c:pt idx="10">
                  <c:v>3.2524576831487906</c:v>
                </c:pt>
                <c:pt idx="11">
                  <c:v>6.3580008674360045</c:v>
                </c:pt>
                <c:pt idx="12">
                  <c:v>8.0384234866079964</c:v>
                </c:pt>
                <c:pt idx="13">
                  <c:v>4.8684043895022739</c:v>
                </c:pt>
                <c:pt idx="14">
                  <c:v>-1.5157458725905002</c:v>
                </c:pt>
                <c:pt idx="15">
                  <c:v>10.758976696428519</c:v>
                </c:pt>
                <c:pt idx="16">
                  <c:v>16.555540669188446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6-4F34-A494-101651D80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975248"/>
        <c:axId val="794979408"/>
      </c:lineChart>
      <c:catAx>
        <c:axId val="7949752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979408"/>
        <c:crosses val="autoZero"/>
        <c:auto val="1"/>
        <c:lblAlgn val="ctr"/>
        <c:lblOffset val="100"/>
        <c:noMultiLvlLbl val="0"/>
      </c:catAx>
      <c:valAx>
        <c:axId val="79497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9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Nominālā IKP pieaugums % 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prognoze un izpilde /</a:t>
            </a:r>
          </a:p>
          <a:p>
            <a:pPr>
              <a:defRPr/>
            </a:pP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Nominal GDP growth % forecasted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and </a:t>
            </a:r>
            <a:r>
              <a:rPr lang="en-GB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actual</a:t>
            </a:r>
            <a:r>
              <a:rPr lang="lv-LV"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</a:p>
          <a:p>
            <a:pPr>
              <a:defRPr/>
            </a:pPr>
            <a:r>
              <a:rPr lang="en-GB" sz="1000" b="0" i="0" baseline="0">
                <a:effectLst/>
              </a:rPr>
              <a:t>t+3</a:t>
            </a:r>
          </a:p>
          <a:p>
            <a:pPr>
              <a:defRPr/>
            </a:pPr>
            <a:endParaRPr lang="en-GB" sz="1800" b="0" i="0" baseline="0">
              <a:effectLst/>
            </a:endParaRPr>
          </a:p>
        </c:rich>
      </c:tx>
      <c:layout>
        <c:manualLayout>
          <c:xMode val="edge"/>
          <c:yMode val="edge"/>
          <c:x val="0.26073712901271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523521098324242E-2"/>
          <c:y val="0.15512455516014234"/>
          <c:w val="0.90327135069654751"/>
          <c:h val="0.72432342309524478"/>
        </c:manualLayout>
      </c:layout>
      <c:lineChart>
        <c:grouping val="standard"/>
        <c:varyColors val="0"/>
        <c:ser>
          <c:idx val="0"/>
          <c:order val="0"/>
          <c:tx>
            <c:strRef>
              <c:f>'Grafiska_analize_makro Charts'!$A$11</c:f>
              <c:strCache>
                <c:ptCount val="1"/>
                <c:pt idx="0">
                  <c:v>(t+3) Prognozētais nominālā IKP pieaugums % / Forecasted  Nominal GDP growth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'Grafiska_analize_makro Charts'!$E$10:$T$10</c:f>
              <c:numCache>
                <c:formatCode>@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'Grafiska_analize_makro Charts'!$E$11:$T$11</c:f>
              <c:numCache>
                <c:formatCode>General</c:formatCode>
                <c:ptCount val="16"/>
                <c:pt idx="0">
                  <c:v>9.1</c:v>
                </c:pt>
                <c:pt idx="1">
                  <c:v>10.1</c:v>
                </c:pt>
                <c:pt idx="2">
                  <c:v>12.3</c:v>
                </c:pt>
                <c:pt idx="3">
                  <c:v>12.6</c:v>
                </c:pt>
                <c:pt idx="4">
                  <c:v>10.3</c:v>
                </c:pt>
                <c:pt idx="5">
                  <c:v>4.2</c:v>
                </c:pt>
                <c:pt idx="6">
                  <c:v>5.5</c:v>
                </c:pt>
                <c:pt idx="7">
                  <c:v>6.1</c:v>
                </c:pt>
                <c:pt idx="8">
                  <c:v>6.1</c:v>
                </c:pt>
                <c:pt idx="9">
                  <c:v>6.6</c:v>
                </c:pt>
                <c:pt idx="10">
                  <c:v>6.2</c:v>
                </c:pt>
                <c:pt idx="11">
                  <c:v>6.2</c:v>
                </c:pt>
                <c:pt idx="12" formatCode="0.0">
                  <c:v>6.1</c:v>
                </c:pt>
                <c:pt idx="13" formatCode="0.0">
                  <c:v>5.6</c:v>
                </c:pt>
                <c:pt idx="14" formatCode="0.0">
                  <c:v>5.5212679514604162</c:v>
                </c:pt>
                <c:pt idx="15" formatCode="0.0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A-4BAC-90B7-1F1B89619491}"/>
            </c:ext>
          </c:extLst>
        </c:ser>
        <c:ser>
          <c:idx val="1"/>
          <c:order val="1"/>
          <c:tx>
            <c:strRef>
              <c:f>'Grafiska_analize_makro Charts'!$A$12</c:f>
              <c:strCache>
                <c:ptCount val="1"/>
                <c:pt idx="0">
                  <c:v>(t+3) Aktuālie dati_ nominālā IKP pieaugums % / Actual_ Nominal GDP growth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'Grafiska_analize_makro Charts'!$E$10:$T$10</c:f>
              <c:numCache>
                <c:formatCode>@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'Grafiska_analize_makro Charts'!$E$12:$T$12</c:f>
              <c:numCache>
                <c:formatCode>0.0</c:formatCode>
                <c:ptCount val="16"/>
                <c:pt idx="0">
                  <c:v>31.999207673451224</c:v>
                </c:pt>
                <c:pt idx="1">
                  <c:v>8.0342062019827836</c:v>
                </c:pt>
                <c:pt idx="2">
                  <c:v>-22.53718814759138</c:v>
                </c:pt>
                <c:pt idx="3">
                  <c:v>-4.8001453473072218</c:v>
                </c:pt>
                <c:pt idx="4">
                  <c:v>9.2650478383987718</c:v>
                </c:pt>
                <c:pt idx="5">
                  <c:v>10.932161968524341</c:v>
                </c:pt>
                <c:pt idx="6">
                  <c:v>3.7608916618451929</c:v>
                </c:pt>
                <c:pt idx="7">
                  <c:v>3.8541984903958593</c:v>
                </c:pt>
                <c:pt idx="8">
                  <c:v>4.0054682588129538</c:v>
                </c:pt>
                <c:pt idx="9">
                  <c:v>3.2524576831487906</c:v>
                </c:pt>
                <c:pt idx="10">
                  <c:v>6.3580008674360045</c:v>
                </c:pt>
                <c:pt idx="11">
                  <c:v>8.0384234866079964</c:v>
                </c:pt>
                <c:pt idx="12">
                  <c:v>4.8684043895022739</c:v>
                </c:pt>
                <c:pt idx="13">
                  <c:v>-1.5157458725905002</c:v>
                </c:pt>
                <c:pt idx="14">
                  <c:v>10.758976696428519</c:v>
                </c:pt>
                <c:pt idx="15">
                  <c:v>16.555540669188446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1A-4BAC-90B7-1F1B89619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3064"/>
        <c:axId val="715043704"/>
      </c:lineChart>
      <c:catAx>
        <c:axId val="7150430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3704"/>
        <c:crosses val="autoZero"/>
        <c:auto val="1"/>
        <c:lblAlgn val="ctr"/>
        <c:lblOffset val="100"/>
        <c:noMultiLvlLbl val="0"/>
      </c:catAx>
      <c:valAx>
        <c:axId val="71504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4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92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Nominālā IKP pieaugums % </a:t>
            </a:r>
            <a:r>
              <a:rPr lang="lv-LV"/>
              <a:t>prognoze un izpilde /</a:t>
            </a:r>
          </a:p>
          <a:p>
            <a:pPr algn="ctr" rtl="0">
              <a:defRPr/>
            </a:pPr>
            <a:r>
              <a:rPr lang="en-GB"/>
              <a:t>Nominal GDP</a:t>
            </a:r>
            <a:r>
              <a:rPr lang="lv-LV"/>
              <a:t> growth</a:t>
            </a:r>
            <a:r>
              <a:rPr lang="en-GB"/>
              <a:t> </a:t>
            </a:r>
            <a:r>
              <a:rPr lang="lv-LV"/>
              <a:t>% </a:t>
            </a:r>
            <a:r>
              <a:rPr lang="en-GB"/>
              <a:t>actual</a:t>
            </a:r>
            <a:r>
              <a:rPr lang="lv-LV"/>
              <a:t> and </a:t>
            </a:r>
            <a:r>
              <a:rPr lang="en-GB"/>
              <a:t>forecasted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92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'Grafiska_analize_makro Charts'!$A$17</c:f>
              <c:strCache>
                <c:ptCount val="1"/>
                <c:pt idx="0">
                  <c:v>Aktuālie dati_ nominālā IKP pieaugums %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Charts'!$B$17:$T$17</c:f>
              <c:numCache>
                <c:formatCode>0.0</c:formatCode>
                <c:ptCount val="19"/>
                <c:pt idx="0">
                  <c:v>15.931497891774299</c:v>
                </c:pt>
                <c:pt idx="1">
                  <c:v>23.119951719079594</c:v>
                </c:pt>
                <c:pt idx="2">
                  <c:v>25.893913753780467</c:v>
                </c:pt>
                <c:pt idx="3">
                  <c:v>31.999207673451224</c:v>
                </c:pt>
                <c:pt idx="4">
                  <c:v>8.0342062019827836</c:v>
                </c:pt>
                <c:pt idx="5">
                  <c:v>-22.53718814759138</c:v>
                </c:pt>
                <c:pt idx="6">
                  <c:v>-4.8001453473072218</c:v>
                </c:pt>
                <c:pt idx="7">
                  <c:v>9.2650478383987718</c:v>
                </c:pt>
                <c:pt idx="8">
                  <c:v>10.932161968524341</c:v>
                </c:pt>
                <c:pt idx="9">
                  <c:v>3.7608916618451929</c:v>
                </c:pt>
                <c:pt idx="10">
                  <c:v>3.8541984903958593</c:v>
                </c:pt>
                <c:pt idx="11">
                  <c:v>4.0054682588129538</c:v>
                </c:pt>
                <c:pt idx="12">
                  <c:v>3.2524576831487906</c:v>
                </c:pt>
                <c:pt idx="13">
                  <c:v>6.3580008674360045</c:v>
                </c:pt>
                <c:pt idx="14">
                  <c:v>8.0384234866079964</c:v>
                </c:pt>
                <c:pt idx="15">
                  <c:v>4.8684043895022739</c:v>
                </c:pt>
                <c:pt idx="16">
                  <c:v>-1.5157458725905002</c:v>
                </c:pt>
                <c:pt idx="17">
                  <c:v>10.758976696428519</c:v>
                </c:pt>
                <c:pt idx="18">
                  <c:v>16.555540669188446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D0-403E-8910-E2E58D2B94D9}"/>
            </c:ext>
          </c:extLst>
        </c:ser>
        <c:ser>
          <c:idx val="1"/>
          <c:order val="1"/>
          <c:tx>
            <c:strRef>
              <c:f>'Grafiska_analize_makro Charts'!$A$18</c:f>
              <c:strCache>
                <c:ptCount val="1"/>
                <c:pt idx="0">
                  <c:v>(t) Prognozētais nominālā IKP pieaugums %</c:v>
                </c:pt>
              </c:strCache>
            </c:strRef>
          </c:tx>
          <c:spPr>
            <a:ln w="34925" cap="rnd">
              <a:solidFill>
                <a:schemeClr val="accent2"/>
              </a:solidFill>
              <a:prstDash val="solid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Charts'!$B$18:$T$18</c:f>
              <c:numCache>
                <c:formatCode>General</c:formatCode>
                <c:ptCount val="19"/>
                <c:pt idx="0">
                  <c:v>13.9</c:v>
                </c:pt>
                <c:pt idx="1">
                  <c:v>14.6</c:v>
                </c:pt>
                <c:pt idx="2">
                  <c:v>21.4</c:v>
                </c:pt>
                <c:pt idx="3">
                  <c:v>20.9</c:v>
                </c:pt>
                <c:pt idx="4">
                  <c:v>15.3</c:v>
                </c:pt>
                <c:pt idx="5">
                  <c:v>-19.7</c:v>
                </c:pt>
                <c:pt idx="6">
                  <c:v>-3.4</c:v>
                </c:pt>
                <c:pt idx="7">
                  <c:v>8.6999999999999993</c:v>
                </c:pt>
                <c:pt idx="8">
                  <c:v>6.7</c:v>
                </c:pt>
                <c:pt idx="9">
                  <c:v>5.2</c:v>
                </c:pt>
                <c:pt idx="10">
                  <c:v>3.8</c:v>
                </c:pt>
                <c:pt idx="11">
                  <c:v>3.2</c:v>
                </c:pt>
                <c:pt idx="12">
                  <c:v>2.8</c:v>
                </c:pt>
                <c:pt idx="13">
                  <c:v>6.6</c:v>
                </c:pt>
                <c:pt idx="14" formatCode="0.0">
                  <c:v>7.9942395147426311</c:v>
                </c:pt>
                <c:pt idx="15">
                  <c:v>6.4</c:v>
                </c:pt>
                <c:pt idx="16">
                  <c:v>-7.5</c:v>
                </c:pt>
                <c:pt idx="17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0-403E-8910-E2E58D2B94D9}"/>
            </c:ext>
          </c:extLst>
        </c:ser>
        <c:ser>
          <c:idx val="2"/>
          <c:order val="2"/>
          <c:tx>
            <c:strRef>
              <c:f>'Grafiska_analize_makro Charts'!$A$19</c:f>
              <c:strCache>
                <c:ptCount val="1"/>
                <c:pt idx="0">
                  <c:v>(t+1) Prognozētais nominālā IKP pieaugums %</c:v>
                </c:pt>
              </c:strCache>
            </c:strRef>
          </c:tx>
          <c:spPr>
            <a:ln w="34925" cap="rnd">
              <a:solidFill>
                <a:schemeClr val="accent3"/>
              </a:solidFill>
              <a:prstDash val="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Charts'!$B$19:$T$19</c:f>
              <c:numCache>
                <c:formatCode>General</c:formatCode>
                <c:ptCount val="19"/>
                <c:pt idx="1">
                  <c:v>11.1</c:v>
                </c:pt>
                <c:pt idx="2">
                  <c:v>12.3</c:v>
                </c:pt>
                <c:pt idx="3">
                  <c:v>17.100000000000001</c:v>
                </c:pt>
                <c:pt idx="4">
                  <c:v>15.9</c:v>
                </c:pt>
                <c:pt idx="5">
                  <c:v>10.7</c:v>
                </c:pt>
                <c:pt idx="6">
                  <c:v>-8.8000000000000007</c:v>
                </c:pt>
                <c:pt idx="7">
                  <c:v>3.9</c:v>
                </c:pt>
                <c:pt idx="8">
                  <c:v>4.3</c:v>
                </c:pt>
                <c:pt idx="9">
                  <c:v>5.8</c:v>
                </c:pt>
                <c:pt idx="10">
                  <c:v>6.6</c:v>
                </c:pt>
                <c:pt idx="11">
                  <c:v>5.2</c:v>
                </c:pt>
                <c:pt idx="12">
                  <c:v>5.2</c:v>
                </c:pt>
                <c:pt idx="13">
                  <c:v>5.3</c:v>
                </c:pt>
                <c:pt idx="14">
                  <c:v>6.3</c:v>
                </c:pt>
                <c:pt idx="15" formatCode="0.0">
                  <c:v>6.203191392765234</c:v>
                </c:pt>
                <c:pt idx="16">
                  <c:v>5.6</c:v>
                </c:pt>
                <c:pt idx="17">
                  <c:v>6.5</c:v>
                </c:pt>
                <c:pt idx="18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D0-403E-8910-E2E58D2B94D9}"/>
            </c:ext>
          </c:extLst>
        </c:ser>
        <c:ser>
          <c:idx val="3"/>
          <c:order val="3"/>
          <c:tx>
            <c:strRef>
              <c:f>'Grafiska_analize_makro Charts'!$A$20</c:f>
              <c:strCache>
                <c:ptCount val="1"/>
                <c:pt idx="0">
                  <c:v>(t+2) Prognozētais nominālā IKP pieaugums %</c:v>
                </c:pt>
              </c:strCache>
            </c:strRef>
          </c:tx>
          <c:spPr>
            <a:ln w="34925" cap="rnd">
              <a:solidFill>
                <a:schemeClr val="accent4"/>
              </a:solidFill>
              <a:prstDash val="sys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Charts'!$B$20:$T$20</c:f>
              <c:numCache>
                <c:formatCode>General</c:formatCode>
                <c:ptCount val="19"/>
                <c:pt idx="2">
                  <c:v>9.6</c:v>
                </c:pt>
                <c:pt idx="3">
                  <c:v>10.5</c:v>
                </c:pt>
                <c:pt idx="4">
                  <c:v>14</c:v>
                </c:pt>
                <c:pt idx="5">
                  <c:v>13.9</c:v>
                </c:pt>
                <c:pt idx="6">
                  <c:v>10.7</c:v>
                </c:pt>
                <c:pt idx="7">
                  <c:v>-0.3</c:v>
                </c:pt>
                <c:pt idx="8">
                  <c:v>5.0999999999999996</c:v>
                </c:pt>
                <c:pt idx="9">
                  <c:v>6.1</c:v>
                </c:pt>
                <c:pt idx="10">
                  <c:v>6.1</c:v>
                </c:pt>
                <c:pt idx="11">
                  <c:v>6.6</c:v>
                </c:pt>
                <c:pt idx="12">
                  <c:v>5.9</c:v>
                </c:pt>
                <c:pt idx="13">
                  <c:v>6.2</c:v>
                </c:pt>
                <c:pt idx="14">
                  <c:v>5.7</c:v>
                </c:pt>
                <c:pt idx="15">
                  <c:v>5.7</c:v>
                </c:pt>
                <c:pt idx="16" formatCode="0.0">
                  <c:v>5.8318457090468456</c:v>
                </c:pt>
                <c:pt idx="17">
                  <c:v>5.3</c:v>
                </c:pt>
                <c:pt idx="18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D0-403E-8910-E2E58D2B94D9}"/>
            </c:ext>
          </c:extLst>
        </c:ser>
        <c:ser>
          <c:idx val="4"/>
          <c:order val="4"/>
          <c:tx>
            <c:strRef>
              <c:f>'Grafiska_analize_makro Charts'!$A$21</c:f>
              <c:strCache>
                <c:ptCount val="1"/>
                <c:pt idx="0">
                  <c:v>(t+3) Prognozētais nominālā IKP pieaugums %</c:v>
                </c:pt>
              </c:strCache>
            </c:strRef>
          </c:tx>
          <c:spPr>
            <a:ln w="34925" cap="rnd">
              <a:solidFill>
                <a:schemeClr val="accent5"/>
              </a:solidFill>
              <a:prstDash val="lgDash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'Grafiska_analize_makro Charts'!$B$16:$T$16</c:f>
              <c:numCache>
                <c:formatCode>@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'Grafiska_analize_makro Charts'!$B$21:$T$21</c:f>
              <c:numCache>
                <c:formatCode>General</c:formatCode>
                <c:ptCount val="19"/>
                <c:pt idx="3">
                  <c:v>9.1</c:v>
                </c:pt>
                <c:pt idx="4">
                  <c:v>10.1</c:v>
                </c:pt>
                <c:pt idx="5">
                  <c:v>12.3</c:v>
                </c:pt>
                <c:pt idx="6">
                  <c:v>12.6</c:v>
                </c:pt>
                <c:pt idx="7">
                  <c:v>10.3</c:v>
                </c:pt>
                <c:pt idx="8">
                  <c:v>4.2</c:v>
                </c:pt>
                <c:pt idx="9">
                  <c:v>5.5</c:v>
                </c:pt>
                <c:pt idx="10">
                  <c:v>6.1</c:v>
                </c:pt>
                <c:pt idx="11">
                  <c:v>6.1</c:v>
                </c:pt>
                <c:pt idx="12">
                  <c:v>6.6</c:v>
                </c:pt>
                <c:pt idx="13">
                  <c:v>6.2</c:v>
                </c:pt>
                <c:pt idx="14">
                  <c:v>6.2</c:v>
                </c:pt>
                <c:pt idx="15">
                  <c:v>6.1</c:v>
                </c:pt>
                <c:pt idx="16">
                  <c:v>5.6</c:v>
                </c:pt>
                <c:pt idx="17" formatCode="0.0">
                  <c:v>5.5212679514604162</c:v>
                </c:pt>
                <c:pt idx="18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D0-403E-8910-E2E58D2B9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4333752"/>
        <c:axId val="864334392"/>
      </c:lineChart>
      <c:catAx>
        <c:axId val="86433375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334392"/>
        <c:crosses val="autoZero"/>
        <c:auto val="1"/>
        <c:lblAlgn val="ctr"/>
        <c:lblOffset val="100"/>
        <c:noMultiLvlLbl val="0"/>
      </c:catAx>
      <c:valAx>
        <c:axId val="86433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33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224009431976081E-2"/>
          <c:y val="0.8754439572894297"/>
          <c:w val="0.92327390626973771"/>
          <c:h val="0.11319240634693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 sz="1600" b="1" i="0" u="none" strike="noStrike" kern="1200" spc="100" baseline="0">
          <a:solidFill>
            <a:sysClr val="window" lastClr="FFFFFF">
              <a:lumMod val="95000"/>
            </a:sysClr>
          </a:solidFill>
          <a:effectLst>
            <a:outerShdw blurRad="50800" dist="38100" dir="5400000" algn="t" rotWithShape="0">
              <a:prstClr val="black">
                <a:alpha val="40000"/>
              </a:prstClr>
            </a:outerShdw>
          </a:effectLst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13" Type="http://schemas.openxmlformats.org/officeDocument/2006/relationships/chart" Target="../charts/chart17.xml"/><Relationship Id="rId18" Type="http://schemas.openxmlformats.org/officeDocument/2006/relationships/chart" Target="../charts/chart2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17" Type="http://schemas.openxmlformats.org/officeDocument/2006/relationships/chart" Target="../charts/chart21.xml"/><Relationship Id="rId2" Type="http://schemas.openxmlformats.org/officeDocument/2006/relationships/chart" Target="../charts/chart6.xml"/><Relationship Id="rId16" Type="http://schemas.openxmlformats.org/officeDocument/2006/relationships/chart" Target="../charts/chart20.xml"/><Relationship Id="rId20" Type="http://schemas.openxmlformats.org/officeDocument/2006/relationships/chart" Target="../charts/chart24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5" Type="http://schemas.openxmlformats.org/officeDocument/2006/relationships/chart" Target="../charts/chart19.xml"/><Relationship Id="rId10" Type="http://schemas.openxmlformats.org/officeDocument/2006/relationships/chart" Target="../charts/chart14.xml"/><Relationship Id="rId19" Type="http://schemas.openxmlformats.org/officeDocument/2006/relationships/chart" Target="../charts/chart23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Relationship Id="rId14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52159</xdr:colOff>
      <xdr:row>2</xdr:row>
      <xdr:rowOff>415470</xdr:rowOff>
    </xdr:from>
    <xdr:to>
      <xdr:col>35</xdr:col>
      <xdr:colOff>555625</xdr:colOff>
      <xdr:row>24</xdr:row>
      <xdr:rowOff>47626</xdr:rowOff>
    </xdr:to>
    <xdr:graphicFrame macro="">
      <xdr:nvGraphicFramePr>
        <xdr:cNvPr id="6" name="Diagramma 5">
          <a:extLst>
            <a:ext uri="{FF2B5EF4-FFF2-40B4-BE49-F238E27FC236}">
              <a16:creationId xmlns:a16="http://schemas.microsoft.com/office/drawing/2014/main" id="{085C7E8A-A78C-FB45-4852-DB4BF1FAD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269874</xdr:colOff>
      <xdr:row>30</xdr:row>
      <xdr:rowOff>168272</xdr:rowOff>
    </xdr:from>
    <xdr:to>
      <xdr:col>36</xdr:col>
      <xdr:colOff>254000</xdr:colOff>
      <xdr:row>53</xdr:row>
      <xdr:rowOff>15876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3386AD23-11AC-D0AB-CFD4-0147E22F1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5295</xdr:colOff>
      <xdr:row>60</xdr:row>
      <xdr:rowOff>153459</xdr:rowOff>
    </xdr:from>
    <xdr:to>
      <xdr:col>36</xdr:col>
      <xdr:colOff>492125</xdr:colOff>
      <xdr:row>84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6CEA2B-CAA0-DF2A-E21A-49AEBB8A7B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266700</xdr:colOff>
      <xdr:row>89</xdr:row>
      <xdr:rowOff>101600</xdr:rowOff>
    </xdr:from>
    <xdr:to>
      <xdr:col>37</xdr:col>
      <xdr:colOff>12700</xdr:colOff>
      <xdr:row>110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E80F848-6033-16DA-2CDD-5A8A3C412D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578908</xdr:colOff>
      <xdr:row>0</xdr:row>
      <xdr:rowOff>158750</xdr:rowOff>
    </xdr:from>
    <xdr:to>
      <xdr:col>28</xdr:col>
      <xdr:colOff>480484</xdr:colOff>
      <xdr:row>8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DE0090A-D8E5-43A7-A84C-AD1DABE43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505051</xdr:colOff>
      <xdr:row>8</xdr:row>
      <xdr:rowOff>341993</xdr:rowOff>
    </xdr:from>
    <xdr:to>
      <xdr:col>28</xdr:col>
      <xdr:colOff>556532</xdr:colOff>
      <xdr:row>23</xdr:row>
      <xdr:rowOff>74839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E653AF2-03DF-4263-9B88-1A7B73D27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6350</xdr:colOff>
      <xdr:row>23</xdr:row>
      <xdr:rowOff>184150</xdr:rowOff>
    </xdr:from>
    <xdr:to>
      <xdr:col>29</xdr:col>
      <xdr:colOff>82550</xdr:colOff>
      <xdr:row>38</xdr:row>
      <xdr:rowOff>69850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37C17529-DCAA-42C2-8D88-BE8F4D8E1B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25400</xdr:colOff>
      <xdr:row>39</xdr:row>
      <xdr:rowOff>63500</xdr:rowOff>
    </xdr:from>
    <xdr:to>
      <xdr:col>29</xdr:col>
      <xdr:colOff>101600</xdr:colOff>
      <xdr:row>58</xdr:row>
      <xdr:rowOff>133350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AD624AD5-6E0E-4DF5-BA1F-50F8CAC308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101600</xdr:colOff>
      <xdr:row>24</xdr:row>
      <xdr:rowOff>63500</xdr:rowOff>
    </xdr:from>
    <xdr:to>
      <xdr:col>20</xdr:col>
      <xdr:colOff>171450</xdr:colOff>
      <xdr:row>59</xdr:row>
      <xdr:rowOff>101600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A304D9CF-CBFC-450D-A9F0-CCA4B082F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578908</xdr:colOff>
      <xdr:row>64</xdr:row>
      <xdr:rowOff>114300</xdr:rowOff>
    </xdr:from>
    <xdr:to>
      <xdr:col>28</xdr:col>
      <xdr:colOff>571500</xdr:colOff>
      <xdr:row>73</xdr:row>
      <xdr:rowOff>101600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933C61AD-D59F-4929-A1C9-B1654B55F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88900</xdr:colOff>
      <xdr:row>74</xdr:row>
      <xdr:rowOff>6350</xdr:rowOff>
    </xdr:from>
    <xdr:to>
      <xdr:col>28</xdr:col>
      <xdr:colOff>590550</xdr:colOff>
      <xdr:row>87</xdr:row>
      <xdr:rowOff>177799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A1E46CFD-8B70-48F3-810F-1916212B4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12700</xdr:colOff>
      <xdr:row>88</xdr:row>
      <xdr:rowOff>101600</xdr:rowOff>
    </xdr:from>
    <xdr:to>
      <xdr:col>29</xdr:col>
      <xdr:colOff>88900</xdr:colOff>
      <xdr:row>105</xdr:row>
      <xdr:rowOff>76200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FFA51AF4-7F89-4A64-8656-124E6350C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25400</xdr:colOff>
      <xdr:row>106</xdr:row>
      <xdr:rowOff>139700</xdr:rowOff>
    </xdr:from>
    <xdr:to>
      <xdr:col>29</xdr:col>
      <xdr:colOff>101600</xdr:colOff>
      <xdr:row>122</xdr:row>
      <xdr:rowOff>133350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47108614-8EE4-444F-879A-AE7ECC469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101600</xdr:colOff>
      <xdr:row>86</xdr:row>
      <xdr:rowOff>165100</xdr:rowOff>
    </xdr:from>
    <xdr:to>
      <xdr:col>20</xdr:col>
      <xdr:colOff>171450</xdr:colOff>
      <xdr:row>122</xdr:row>
      <xdr:rowOff>12700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54CE3C8B-7574-4DF7-A5F0-D58EB205C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578908</xdr:colOff>
      <xdr:row>126</xdr:row>
      <xdr:rowOff>158750</xdr:rowOff>
    </xdr:from>
    <xdr:to>
      <xdr:col>28</xdr:col>
      <xdr:colOff>480484</xdr:colOff>
      <xdr:row>134</xdr:row>
      <xdr:rowOff>57150</xdr:rowOff>
    </xdr:to>
    <xdr:graphicFrame macro="">
      <xdr:nvGraphicFramePr>
        <xdr:cNvPr id="17" name="Диаграмма 11">
          <a:extLst>
            <a:ext uri="{FF2B5EF4-FFF2-40B4-BE49-F238E27FC236}">
              <a16:creationId xmlns:a16="http://schemas.microsoft.com/office/drawing/2014/main" id="{B0D743D2-A66D-4652-8E08-0AC118BA1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575354</xdr:colOff>
      <xdr:row>134</xdr:row>
      <xdr:rowOff>260350</xdr:rowOff>
    </xdr:from>
    <xdr:to>
      <xdr:col>29</xdr:col>
      <xdr:colOff>19050</xdr:colOff>
      <xdr:row>148</xdr:row>
      <xdr:rowOff>174625</xdr:rowOff>
    </xdr:to>
    <xdr:graphicFrame macro="">
      <xdr:nvGraphicFramePr>
        <xdr:cNvPr id="18" name="Диаграмма 12">
          <a:extLst>
            <a:ext uri="{FF2B5EF4-FFF2-40B4-BE49-F238E27FC236}">
              <a16:creationId xmlns:a16="http://schemas.microsoft.com/office/drawing/2014/main" id="{85A29D8E-2095-41E6-868C-48759B42B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6350</xdr:colOff>
      <xdr:row>149</xdr:row>
      <xdr:rowOff>184150</xdr:rowOff>
    </xdr:from>
    <xdr:to>
      <xdr:col>29</xdr:col>
      <xdr:colOff>82550</xdr:colOff>
      <xdr:row>164</xdr:row>
      <xdr:rowOff>69850</xdr:rowOff>
    </xdr:to>
    <xdr:graphicFrame macro="">
      <xdr:nvGraphicFramePr>
        <xdr:cNvPr id="19" name="Диаграмма 13">
          <a:extLst>
            <a:ext uri="{FF2B5EF4-FFF2-40B4-BE49-F238E27FC236}">
              <a16:creationId xmlns:a16="http://schemas.microsoft.com/office/drawing/2014/main" id="{7C5B250C-0C59-4A4C-AB8E-9717C12CF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20</xdr:col>
      <xdr:colOff>596901</xdr:colOff>
      <xdr:row>164</xdr:row>
      <xdr:rowOff>182562</xdr:rowOff>
    </xdr:from>
    <xdr:to>
      <xdr:col>29</xdr:col>
      <xdr:colOff>61913</xdr:colOff>
      <xdr:row>184</xdr:row>
      <xdr:rowOff>61912</xdr:rowOff>
    </xdr:to>
    <xdr:graphicFrame macro="">
      <xdr:nvGraphicFramePr>
        <xdr:cNvPr id="20" name="Диаграмма 14">
          <a:extLst>
            <a:ext uri="{FF2B5EF4-FFF2-40B4-BE49-F238E27FC236}">
              <a16:creationId xmlns:a16="http://schemas.microsoft.com/office/drawing/2014/main" id="{0EA4275D-2FAC-4041-A014-FC8A89551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139700</xdr:colOff>
      <xdr:row>148</xdr:row>
      <xdr:rowOff>31750</xdr:rowOff>
    </xdr:from>
    <xdr:to>
      <xdr:col>20</xdr:col>
      <xdr:colOff>209550</xdr:colOff>
      <xdr:row>183</xdr:row>
      <xdr:rowOff>69850</xdr:rowOff>
    </xdr:to>
    <xdr:graphicFrame macro="">
      <xdr:nvGraphicFramePr>
        <xdr:cNvPr id="21" name="Диаграмма 15">
          <a:extLst>
            <a:ext uri="{FF2B5EF4-FFF2-40B4-BE49-F238E27FC236}">
              <a16:creationId xmlns:a16="http://schemas.microsoft.com/office/drawing/2014/main" id="{7CF87DBE-DFB9-4F33-9773-9289DFA19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20</xdr:col>
      <xdr:colOff>578908</xdr:colOff>
      <xdr:row>188</xdr:row>
      <xdr:rowOff>158750</xdr:rowOff>
    </xdr:from>
    <xdr:to>
      <xdr:col>28</xdr:col>
      <xdr:colOff>480484</xdr:colOff>
      <xdr:row>196</xdr:row>
      <xdr:rowOff>57150</xdr:rowOff>
    </xdr:to>
    <xdr:graphicFrame macro="">
      <xdr:nvGraphicFramePr>
        <xdr:cNvPr id="22" name="Диаграмма 11">
          <a:extLst>
            <a:ext uri="{FF2B5EF4-FFF2-40B4-BE49-F238E27FC236}">
              <a16:creationId xmlns:a16="http://schemas.microsoft.com/office/drawing/2014/main" id="{E04599ED-664A-4B9F-A89B-C019487A8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20</xdr:col>
      <xdr:colOff>549954</xdr:colOff>
      <xdr:row>196</xdr:row>
      <xdr:rowOff>203200</xdr:rowOff>
    </xdr:from>
    <xdr:to>
      <xdr:col>28</xdr:col>
      <xdr:colOff>603250</xdr:colOff>
      <xdr:row>210</xdr:row>
      <xdr:rowOff>117475</xdr:rowOff>
    </xdr:to>
    <xdr:graphicFrame macro="">
      <xdr:nvGraphicFramePr>
        <xdr:cNvPr id="23" name="Диаграмма 12">
          <a:extLst>
            <a:ext uri="{FF2B5EF4-FFF2-40B4-BE49-F238E27FC236}">
              <a16:creationId xmlns:a16="http://schemas.microsoft.com/office/drawing/2014/main" id="{22B77F1F-1A1A-4508-B5B7-D0FCEB4CB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21</xdr:col>
      <xdr:colOff>6350</xdr:colOff>
      <xdr:row>211</xdr:row>
      <xdr:rowOff>184150</xdr:rowOff>
    </xdr:from>
    <xdr:to>
      <xdr:col>29</xdr:col>
      <xdr:colOff>82550</xdr:colOff>
      <xdr:row>226</xdr:row>
      <xdr:rowOff>69850</xdr:rowOff>
    </xdr:to>
    <xdr:graphicFrame macro="">
      <xdr:nvGraphicFramePr>
        <xdr:cNvPr id="24" name="Диаграмма 13">
          <a:extLst>
            <a:ext uri="{FF2B5EF4-FFF2-40B4-BE49-F238E27FC236}">
              <a16:creationId xmlns:a16="http://schemas.microsoft.com/office/drawing/2014/main" id="{2021CFC2-E5F2-40EF-8664-78A8B0F5B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21</xdr:col>
      <xdr:colOff>25400</xdr:colOff>
      <xdr:row>227</xdr:row>
      <xdr:rowOff>63500</xdr:rowOff>
    </xdr:from>
    <xdr:to>
      <xdr:col>29</xdr:col>
      <xdr:colOff>101600</xdr:colOff>
      <xdr:row>246</xdr:row>
      <xdr:rowOff>133350</xdr:rowOff>
    </xdr:to>
    <xdr:graphicFrame macro="">
      <xdr:nvGraphicFramePr>
        <xdr:cNvPr id="25" name="Диаграмма 14">
          <a:extLst>
            <a:ext uri="{FF2B5EF4-FFF2-40B4-BE49-F238E27FC236}">
              <a16:creationId xmlns:a16="http://schemas.microsoft.com/office/drawing/2014/main" id="{0EFF5911-1ED4-454E-AC81-E94453D66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114300</xdr:colOff>
      <xdr:row>210</xdr:row>
      <xdr:rowOff>127000</xdr:rowOff>
    </xdr:from>
    <xdr:to>
      <xdr:col>19</xdr:col>
      <xdr:colOff>317500</xdr:colOff>
      <xdr:row>245</xdr:row>
      <xdr:rowOff>127000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6CE45BF6-E85D-A371-79D1-5322AD07C0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23813</xdr:colOff>
      <xdr:row>28</xdr:row>
      <xdr:rowOff>50800</xdr:rowOff>
    </xdr:from>
    <xdr:to>
      <xdr:col>42</xdr:col>
      <xdr:colOff>236010</xdr:colOff>
      <xdr:row>50</xdr:row>
      <xdr:rowOff>73147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A2294C-C583-46A7-903A-B1D1031F8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544513</xdr:colOff>
      <xdr:row>0</xdr:row>
      <xdr:rowOff>171450</xdr:rowOff>
    </xdr:from>
    <xdr:to>
      <xdr:col>42</xdr:col>
      <xdr:colOff>159810</xdr:colOff>
      <xdr:row>23</xdr:row>
      <xdr:rowOff>3297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D94644-C402-44B9-854C-3756873C0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557213</xdr:colOff>
      <xdr:row>1</xdr:row>
      <xdr:rowOff>95250</xdr:rowOff>
    </xdr:from>
    <xdr:to>
      <xdr:col>58</xdr:col>
      <xdr:colOff>166161</xdr:colOff>
      <xdr:row>23</xdr:row>
      <xdr:rowOff>117597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402A29-5EF8-4B4C-A324-701FA21CB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544513</xdr:colOff>
      <xdr:row>28</xdr:row>
      <xdr:rowOff>25400</xdr:rowOff>
    </xdr:from>
    <xdr:to>
      <xdr:col>59</xdr:col>
      <xdr:colOff>153461</xdr:colOff>
      <xdr:row>50</xdr:row>
      <xdr:rowOff>47747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87174F-E620-4E86-ABC2-BC16417CD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151720</xdr:colOff>
      <xdr:row>60</xdr:row>
      <xdr:rowOff>89806</xdr:rowOff>
    </xdr:from>
    <xdr:to>
      <xdr:col>42</xdr:col>
      <xdr:colOff>376617</xdr:colOff>
      <xdr:row>82</xdr:row>
      <xdr:rowOff>112153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1878DA-CB2E-4678-8671-13D7EEB07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163514</xdr:colOff>
      <xdr:row>60</xdr:row>
      <xdr:rowOff>133350</xdr:rowOff>
    </xdr:from>
    <xdr:to>
      <xdr:col>59</xdr:col>
      <xdr:colOff>379340</xdr:colOff>
      <xdr:row>82</xdr:row>
      <xdr:rowOff>155697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DF4E66D-655E-4616-B7C5-4EAE09BE2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111352</xdr:colOff>
      <xdr:row>86</xdr:row>
      <xdr:rowOff>25400</xdr:rowOff>
    </xdr:from>
    <xdr:to>
      <xdr:col>42</xdr:col>
      <xdr:colOff>343053</xdr:colOff>
      <xdr:row>108</xdr:row>
      <xdr:rowOff>111991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A9549C3-E1A1-4FC5-9F7F-A7A10BBA2A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693869</xdr:colOff>
      <xdr:row>48</xdr:row>
      <xdr:rowOff>77546</xdr:rowOff>
    </xdr:from>
    <xdr:to>
      <xdr:col>0</xdr:col>
      <xdr:colOff>739588</xdr:colOff>
      <xdr:row>48</xdr:row>
      <xdr:rowOff>123265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F12F258-A40B-4A87-86C6-D41155D29D4C}"/>
            </a:ext>
          </a:extLst>
        </xdr:cNvPr>
        <xdr:cNvSpPr txBox="1"/>
      </xdr:nvSpPr>
      <xdr:spPr>
        <a:xfrm>
          <a:off x="693869" y="9221546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lv-LV" sz="1100"/>
        </a:p>
      </xdr:txBody>
    </xdr:sp>
    <xdr:clientData/>
  </xdr:twoCellAnchor>
  <xdr:twoCellAnchor>
    <xdr:from>
      <xdr:col>44</xdr:col>
      <xdr:colOff>20865</xdr:colOff>
      <xdr:row>85</xdr:row>
      <xdr:rowOff>182175</xdr:rowOff>
    </xdr:from>
    <xdr:to>
      <xdr:col>59</xdr:col>
      <xdr:colOff>246216</xdr:colOff>
      <xdr:row>108</xdr:row>
      <xdr:rowOff>84616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81F2EEA9-FA7B-4BD1-B51A-AE0719CB4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693869</xdr:colOff>
      <xdr:row>48</xdr:row>
      <xdr:rowOff>77546</xdr:rowOff>
    </xdr:from>
    <xdr:to>
      <xdr:col>0</xdr:col>
      <xdr:colOff>739588</xdr:colOff>
      <xdr:row>48</xdr:row>
      <xdr:rowOff>123265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429F0CC-5529-4EC7-A518-9F5AC68E47F5}"/>
            </a:ext>
          </a:extLst>
        </xdr:cNvPr>
        <xdr:cNvSpPr txBox="1"/>
      </xdr:nvSpPr>
      <xdr:spPr>
        <a:xfrm>
          <a:off x="693869" y="9221546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lv-LV" sz="1100"/>
        </a:p>
      </xdr:txBody>
    </xdr:sp>
    <xdr:clientData/>
  </xdr:twoCellAnchor>
  <xdr:twoCellAnchor>
    <xdr:from>
      <xdr:col>27</xdr:col>
      <xdr:colOff>338666</xdr:colOff>
      <xdr:row>116</xdr:row>
      <xdr:rowOff>183092</xdr:rowOff>
    </xdr:from>
    <xdr:to>
      <xdr:col>59</xdr:col>
      <xdr:colOff>285750</xdr:colOff>
      <xdr:row>165</xdr:row>
      <xdr:rowOff>169334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17B67D6-4086-B863-8C04-756F991D99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381001</xdr:colOff>
      <xdr:row>169</xdr:row>
      <xdr:rowOff>30692</xdr:rowOff>
    </xdr:from>
    <xdr:to>
      <xdr:col>59</xdr:col>
      <xdr:colOff>444500</xdr:colOff>
      <xdr:row>220</xdr:row>
      <xdr:rowOff>148168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8DE5CB9-D6EE-B214-0ED2-17A48BB64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mlv.sharepoint.com/sites/FDP/Koplietojamie%20dokumenti/1_Makro/Errors/2023/fdp_2023_fiskala_lapa.xlsx" TargetMode="External"/><Relationship Id="rId1" Type="http://schemas.openxmlformats.org/officeDocument/2006/relationships/externalLinkPath" Target="fdp_2023_fiskala_lap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ktorija.zaremba\Downloads\fdp_2023_fiskala_lapa.xlsx" TargetMode="External"/><Relationship Id="rId1" Type="http://schemas.openxmlformats.org/officeDocument/2006/relationships/externalLinkPath" Target="file:///C:\Users\viktorija.zaremba\Downloads\fdp_2023_fiskala_la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 forecasts"/>
    </sheetNames>
    <sheetDataSet>
      <sheetData sheetId="0">
        <row r="2">
          <cell r="B2" t="str">
            <v>2004</v>
          </cell>
          <cell r="C2" t="str">
            <v>2005</v>
          </cell>
          <cell r="D2" t="str">
            <v>2006</v>
          </cell>
          <cell r="E2" t="str">
            <v>2007</v>
          </cell>
          <cell r="F2" t="str">
            <v>2008</v>
          </cell>
          <cell r="G2" t="str">
            <v>2009</v>
          </cell>
          <cell r="H2" t="str">
            <v>2010</v>
          </cell>
          <cell r="I2" t="str">
            <v>2011</v>
          </cell>
          <cell r="J2" t="str">
            <v>2012</v>
          </cell>
          <cell r="K2" t="str">
            <v>2013</v>
          </cell>
          <cell r="L2" t="str">
            <v>2014</v>
          </cell>
          <cell r="M2" t="str">
            <v>2015</v>
          </cell>
          <cell r="N2" t="str">
            <v>2016</v>
          </cell>
          <cell r="O2" t="str">
            <v>2017</v>
          </cell>
          <cell r="P2" t="str">
            <v>2018</v>
          </cell>
          <cell r="Q2" t="str">
            <v>2019</v>
          </cell>
          <cell r="R2" t="str">
            <v>2020</v>
          </cell>
          <cell r="S2" t="str">
            <v>2021</v>
          </cell>
        </row>
        <row r="3">
          <cell r="A3" t="str">
            <v>Actual outcome, basic budget</v>
          </cell>
          <cell r="B3">
            <v>2010326873</v>
          </cell>
          <cell r="C3">
            <v>2672670225</v>
          </cell>
          <cell r="D3">
            <v>3324866956</v>
          </cell>
          <cell r="E3">
            <v>4427955782</v>
          </cell>
          <cell r="F3">
            <v>4615593590</v>
          </cell>
          <cell r="G3">
            <v>3801330772</v>
          </cell>
          <cell r="H3">
            <v>3731832098</v>
          </cell>
          <cell r="I3">
            <v>4139391496</v>
          </cell>
          <cell r="J3">
            <v>4845860310</v>
          </cell>
          <cell r="K3">
            <v>4839749880</v>
          </cell>
          <cell r="L3">
            <v>4939232197</v>
          </cell>
          <cell r="M3">
            <v>5093098527</v>
          </cell>
          <cell r="N3">
            <v>5161525054</v>
          </cell>
          <cell r="O3">
            <v>5387686867</v>
          </cell>
          <cell r="P3">
            <v>6324592450</v>
          </cell>
          <cell r="Q3">
            <v>6429636570</v>
          </cell>
          <cell r="R3">
            <v>6442650441</v>
          </cell>
          <cell r="S3">
            <v>7418639075</v>
          </cell>
          <cell r="T3">
            <v>8291916889</v>
          </cell>
        </row>
        <row r="4">
          <cell r="A4" t="str">
            <v>Budget Law, basic budget revenues</v>
          </cell>
          <cell r="B4">
            <v>1888236802.8639565</v>
          </cell>
          <cell r="C4">
            <v>2669114403.1621904</v>
          </cell>
          <cell r="D4">
            <v>3406781976.1982002</v>
          </cell>
          <cell r="E4">
            <v>4489160562.5465994</v>
          </cell>
          <cell r="F4">
            <v>5874326270.1976652</v>
          </cell>
          <cell r="G4">
            <v>5261210806.9959764</v>
          </cell>
          <cell r="H4">
            <v>3733469847.5591145</v>
          </cell>
          <cell r="I4">
            <v>4228205872.4765368</v>
          </cell>
          <cell r="J4">
            <v>4652506246.4072485</v>
          </cell>
          <cell r="K4">
            <v>4742716319.2013702</v>
          </cell>
          <cell r="L4">
            <v>5047200000</v>
          </cell>
          <cell r="M4">
            <v>5154045714</v>
          </cell>
          <cell r="N4">
            <v>5247660312</v>
          </cell>
          <cell r="O4">
            <v>5720405117</v>
          </cell>
          <cell r="P4">
            <v>6162433033</v>
          </cell>
          <cell r="Q4">
            <v>6369800000</v>
          </cell>
          <cell r="R4">
            <v>6896124760</v>
          </cell>
          <cell r="S4">
            <v>6688071829</v>
          </cell>
          <cell r="T4">
            <v>7502449930</v>
          </cell>
          <cell r="U4">
            <v>8797127545</v>
          </cell>
        </row>
        <row r="5">
          <cell r="A5" t="str">
            <v>Ieņēmumi, naudas plūsma</v>
          </cell>
          <cell r="B5">
            <v>1888236802.8639565</v>
          </cell>
        </row>
        <row r="6">
          <cell r="A6" t="str">
            <v>Ieņēmumi, naudas plūsma</v>
          </cell>
          <cell r="C6">
            <v>2669114403.1621904</v>
          </cell>
        </row>
        <row r="7">
          <cell r="A7" t="str">
            <v>Ieņēmumi, naudas plūsma</v>
          </cell>
          <cell r="D7">
            <v>3406781976.1982002</v>
          </cell>
        </row>
        <row r="8">
          <cell r="A8" t="str">
            <v>Ieņēmumi, naudas plūsma</v>
          </cell>
          <cell r="E8">
            <v>4489160562.5465994</v>
          </cell>
        </row>
        <row r="9">
          <cell r="A9" t="str">
            <v>Ieņēmumi, naudas plūsma</v>
          </cell>
          <cell r="F9">
            <v>5874326270.1976652</v>
          </cell>
        </row>
        <row r="10">
          <cell r="A10" t="str">
            <v>Ieņēmumi, naudas plūsma</v>
          </cell>
          <cell r="G10">
            <v>5261210806.9959764</v>
          </cell>
        </row>
        <row r="11">
          <cell r="A11" t="str">
            <v>Ieņēmumi, naudas plūsma</v>
          </cell>
          <cell r="H11">
            <v>3733469847.5591145</v>
          </cell>
        </row>
        <row r="12">
          <cell r="A12" t="str">
            <v>Ieņēmumi, naudas plūsma</v>
          </cell>
          <cell r="I12">
            <v>4228205872.4765368</v>
          </cell>
        </row>
        <row r="13">
          <cell r="A13" t="str">
            <v>Ieņēmumi, naudas plūsma</v>
          </cell>
          <cell r="J13">
            <v>4652506246.4072485</v>
          </cell>
        </row>
        <row r="14">
          <cell r="A14" t="str">
            <v>Ieņēmumi, naudas plūsma</v>
          </cell>
          <cell r="K14">
            <v>4742716319.2013702</v>
          </cell>
        </row>
        <row r="15">
          <cell r="A15" t="str">
            <v>Ieņēmumi, naudas plūsma</v>
          </cell>
          <cell r="L15">
            <v>5047200000</v>
          </cell>
          <cell r="M15">
            <v>5406120555</v>
          </cell>
          <cell r="N15">
            <v>4963383065</v>
          </cell>
        </row>
        <row r="16">
          <cell r="A16" t="str">
            <v>Ieņēmumi, naudas plūsma</v>
          </cell>
          <cell r="M16">
            <v>5154045714</v>
          </cell>
          <cell r="N16">
            <v>5182080154</v>
          </cell>
          <cell r="O16">
            <v>5228316099</v>
          </cell>
        </row>
        <row r="17">
          <cell r="A17" t="str">
            <v>Ieņēmumi, naudas plūsma</v>
          </cell>
          <cell r="N17">
            <v>5247660312</v>
          </cell>
          <cell r="O17">
            <v>5572851638</v>
          </cell>
          <cell r="P17">
            <v>6244236127</v>
          </cell>
        </row>
        <row r="18">
          <cell r="A18" t="str">
            <v>Ieņēmumi, naudas plūsma</v>
          </cell>
          <cell r="O18">
            <v>5720405117</v>
          </cell>
          <cell r="P18">
            <v>6316530489</v>
          </cell>
          <cell r="Q18">
            <v>6302342668</v>
          </cell>
        </row>
        <row r="19">
          <cell r="A19" t="str">
            <v>Ieņēmumi, naudas plūsma</v>
          </cell>
          <cell r="P19">
            <v>6162433033</v>
          </cell>
          <cell r="Q19">
            <v>6387544745</v>
          </cell>
          <cell r="R19">
            <v>6972289753</v>
          </cell>
        </row>
        <row r="20">
          <cell r="A20" t="str">
            <v>Ieņēmumi, naudas plūsma</v>
          </cell>
          <cell r="Q20">
            <v>6369800000</v>
          </cell>
          <cell r="R20">
            <v>6825600000</v>
          </cell>
          <cell r="S20">
            <v>6759400000</v>
          </cell>
        </row>
        <row r="21">
          <cell r="R21">
            <v>6896124760</v>
          </cell>
          <cell r="S21">
            <v>6712510125</v>
          </cell>
          <cell r="T21">
            <v>6888693502</v>
          </cell>
        </row>
        <row r="22">
          <cell r="S22">
            <v>6688071829</v>
          </cell>
          <cell r="T22">
            <v>7188859247</v>
          </cell>
          <cell r="U22">
            <v>7474460948</v>
          </cell>
        </row>
        <row r="23">
          <cell r="T23">
            <v>7502449930</v>
          </cell>
          <cell r="U23">
            <v>8348976990</v>
          </cell>
          <cell r="V23">
            <v>8427839376</v>
          </cell>
        </row>
        <row r="24">
          <cell r="U24">
            <v>8797127545</v>
          </cell>
          <cell r="V24">
            <v>9653066002</v>
          </cell>
          <cell r="W24">
            <v>9126669526</v>
          </cell>
        </row>
        <row r="27">
          <cell r="B27" t="str">
            <v>2004</v>
          </cell>
          <cell r="C27" t="str">
            <v>2005</v>
          </cell>
          <cell r="D27" t="str">
            <v>2006</v>
          </cell>
          <cell r="E27" t="str">
            <v>2007</v>
          </cell>
          <cell r="F27" t="str">
            <v>2008</v>
          </cell>
          <cell r="G27" t="str">
            <v>2009</v>
          </cell>
          <cell r="H27" t="str">
            <v>2010</v>
          </cell>
          <cell r="I27" t="str">
            <v>2011</v>
          </cell>
          <cell r="J27" t="str">
            <v>2012</v>
          </cell>
          <cell r="K27" t="str">
            <v>2013</v>
          </cell>
          <cell r="L27" t="str">
            <v>2014</v>
          </cell>
          <cell r="M27" t="str">
            <v>2015</v>
          </cell>
          <cell r="N27" t="str">
            <v>2016</v>
          </cell>
          <cell r="O27" t="str">
            <v>2017</v>
          </cell>
          <cell r="P27" t="str">
            <v>2018</v>
          </cell>
          <cell r="Q27" t="str">
            <v>2019</v>
          </cell>
          <cell r="R27" t="str">
            <v>2020</v>
          </cell>
          <cell r="S27" t="str">
            <v>2021</v>
          </cell>
        </row>
        <row r="28">
          <cell r="A28" t="str">
            <v>Actual outcome, special budget</v>
          </cell>
          <cell r="B28">
            <v>936194892</v>
          </cell>
          <cell r="C28">
            <v>1094568283</v>
          </cell>
          <cell r="D28">
            <v>1394951857</v>
          </cell>
          <cell r="E28">
            <v>1838465587</v>
          </cell>
          <cell r="F28">
            <v>2050538407</v>
          </cell>
          <cell r="G28">
            <v>1776399657</v>
          </cell>
          <cell r="H28">
            <v>1676295998</v>
          </cell>
          <cell r="I28">
            <v>1785516533</v>
          </cell>
          <cell r="J28">
            <v>1924682582</v>
          </cell>
          <cell r="K28">
            <v>2036256899</v>
          </cell>
          <cell r="L28">
            <v>2222106328</v>
          </cell>
          <cell r="M28">
            <v>2294241042</v>
          </cell>
          <cell r="N28">
            <v>2338611858</v>
          </cell>
          <cell r="O28">
            <v>2504191592</v>
          </cell>
          <cell r="P28">
            <v>2782322957</v>
          </cell>
          <cell r="Q28">
            <v>3050316014</v>
          </cell>
          <cell r="R28">
            <v>3107556705</v>
          </cell>
          <cell r="S28">
            <v>3410111666</v>
          </cell>
          <cell r="T28">
            <v>3933156719</v>
          </cell>
        </row>
        <row r="29">
          <cell r="A29" t="str">
            <v>Budget Law, special budget revenues</v>
          </cell>
          <cell r="B29">
            <v>878093155.4174422</v>
          </cell>
          <cell r="C29">
            <v>1017063781.6517835</v>
          </cell>
          <cell r="D29">
            <v>1222246885.3336065</v>
          </cell>
          <cell r="E29">
            <v>1536986129.8455899</v>
          </cell>
          <cell r="F29">
            <v>1974234637.2530606</v>
          </cell>
          <cell r="G29">
            <v>2534846130.6423984</v>
          </cell>
          <cell r="H29">
            <v>1691225434.1181896</v>
          </cell>
          <cell r="I29">
            <v>1704031280.4138849</v>
          </cell>
          <cell r="J29">
            <v>1805624327.6930695</v>
          </cell>
          <cell r="K29">
            <v>1948196083.1184797</v>
          </cell>
          <cell r="L29">
            <v>2206700000</v>
          </cell>
          <cell r="M29">
            <v>2309898274</v>
          </cell>
          <cell r="N29">
            <v>2347184247</v>
          </cell>
          <cell r="O29">
            <v>2486123254</v>
          </cell>
          <cell r="P29">
            <v>2777081899</v>
          </cell>
          <cell r="Q29">
            <v>2989500000</v>
          </cell>
          <cell r="R29">
            <v>3211460000</v>
          </cell>
          <cell r="S29">
            <v>3151020090</v>
          </cell>
          <cell r="T29">
            <v>3437530586</v>
          </cell>
          <cell r="U29">
            <v>4197016061</v>
          </cell>
        </row>
        <row r="30">
          <cell r="A30" t="str">
            <v>Ieņēmumi, naudas plūsma</v>
          </cell>
          <cell r="B30">
            <v>878093155.4174422</v>
          </cell>
        </row>
        <row r="31">
          <cell r="A31" t="str">
            <v>Ieņēmumi, naudas plūsma</v>
          </cell>
          <cell r="C31">
            <v>1017063781.6517835</v>
          </cell>
        </row>
        <row r="32">
          <cell r="A32" t="str">
            <v>Ieņēmumi, naudas plūsma</v>
          </cell>
          <cell r="D32">
            <v>1222246885.3336065</v>
          </cell>
        </row>
        <row r="33">
          <cell r="A33" t="str">
            <v>Ieņēmumi, naudas plūsma</v>
          </cell>
          <cell r="E33">
            <v>1536986129.8455899</v>
          </cell>
        </row>
        <row r="34">
          <cell r="A34" t="str">
            <v>Ieņēmumi, naudas plūsma</v>
          </cell>
          <cell r="F34">
            <v>1974234637.2530606</v>
          </cell>
        </row>
        <row r="35">
          <cell r="A35" t="str">
            <v>Ieņēmumi, naudas plūsma</v>
          </cell>
          <cell r="G35">
            <v>2534846130.6423984</v>
          </cell>
        </row>
        <row r="36">
          <cell r="A36" t="str">
            <v>Ieņēmumi, naudas plūsma</v>
          </cell>
          <cell r="H36">
            <v>1691225434.1181896</v>
          </cell>
        </row>
        <row r="37">
          <cell r="A37" t="str">
            <v>Ieņēmumi, naudas plūsma</v>
          </cell>
          <cell r="I37">
            <v>1704031280.4138849</v>
          </cell>
        </row>
        <row r="38">
          <cell r="A38" t="str">
            <v>Ieņēmumi, naudas plūsma</v>
          </cell>
          <cell r="J38">
            <v>1805624327.6930695</v>
          </cell>
        </row>
        <row r="39">
          <cell r="A39" t="str">
            <v>Ieņēmumi, naudas plūsma</v>
          </cell>
          <cell r="K39">
            <v>1948196083.1184797</v>
          </cell>
        </row>
        <row r="40">
          <cell r="A40" t="str">
            <v>Ieņēmumi, naudas plūsma</v>
          </cell>
          <cell r="L40">
            <v>2206700000</v>
          </cell>
          <cell r="M40">
            <v>2248463379</v>
          </cell>
          <cell r="N40">
            <v>2289306341</v>
          </cell>
        </row>
        <row r="41">
          <cell r="A41" t="str">
            <v>Ieņēmumi, naudas plūsma</v>
          </cell>
          <cell r="M41">
            <v>2309898274</v>
          </cell>
          <cell r="N41">
            <v>2347343714</v>
          </cell>
          <cell r="O41">
            <v>2451663498</v>
          </cell>
        </row>
        <row r="42">
          <cell r="A42" t="str">
            <v>Ieņēmumi, naudas plūsma</v>
          </cell>
          <cell r="N42">
            <v>2347184247</v>
          </cell>
          <cell r="O42">
            <v>2483803547</v>
          </cell>
          <cell r="P42">
            <v>2645276647</v>
          </cell>
        </row>
        <row r="43">
          <cell r="A43" t="str">
            <v>Ieņēmumi, naudas plūsma</v>
          </cell>
          <cell r="O43">
            <v>2486123254</v>
          </cell>
          <cell r="P43">
            <v>2653704712</v>
          </cell>
          <cell r="Q43">
            <v>2796258684</v>
          </cell>
        </row>
        <row r="44">
          <cell r="A44" t="str">
            <v>Ieņēmumi, naudas plūsma</v>
          </cell>
          <cell r="P44">
            <v>2777081899</v>
          </cell>
          <cell r="Q44">
            <v>2935131721</v>
          </cell>
          <cell r="R44">
            <v>3101379905</v>
          </cell>
        </row>
        <row r="45">
          <cell r="A45" t="str">
            <v>Ieņēmumi, naudas plūsma</v>
          </cell>
          <cell r="Q45">
            <v>2989500000</v>
          </cell>
          <cell r="R45">
            <v>3158100000</v>
          </cell>
          <cell r="S45">
            <v>3324600000</v>
          </cell>
        </row>
        <row r="46">
          <cell r="R46">
            <v>3211460000</v>
          </cell>
          <cell r="S46">
            <v>3395720775</v>
          </cell>
          <cell r="T46">
            <v>3553986682</v>
          </cell>
        </row>
        <row r="47">
          <cell r="S47">
            <v>3151020090</v>
          </cell>
          <cell r="T47">
            <v>3391893472</v>
          </cell>
          <cell r="U47">
            <v>3565025990</v>
          </cell>
        </row>
        <row r="48">
          <cell r="T48">
            <v>3437530586</v>
          </cell>
          <cell r="U48">
            <v>3668030346</v>
          </cell>
          <cell r="V48">
            <v>3831132347</v>
          </cell>
        </row>
        <row r="49">
          <cell r="U49">
            <v>4197016061</v>
          </cell>
          <cell r="V49">
            <v>4451874692</v>
          </cell>
          <cell r="W49">
            <v>4664021047</v>
          </cell>
        </row>
        <row r="60">
          <cell r="B60" t="str">
            <v>2004</v>
          </cell>
          <cell r="C60" t="str">
            <v>2005</v>
          </cell>
          <cell r="D60" t="str">
            <v>2006</v>
          </cell>
          <cell r="E60" t="str">
            <v>2007</v>
          </cell>
          <cell r="F60" t="str">
            <v>2008</v>
          </cell>
          <cell r="G60" t="str">
            <v>2009</v>
          </cell>
          <cell r="H60" t="str">
            <v>2010</v>
          </cell>
          <cell r="I60" t="str">
            <v>2011</v>
          </cell>
          <cell r="J60" t="str">
            <v>2012</v>
          </cell>
          <cell r="K60" t="str">
            <v>2013</v>
          </cell>
          <cell r="L60" t="str">
            <v>2014</v>
          </cell>
          <cell r="M60" t="str">
            <v>2015</v>
          </cell>
          <cell r="N60" t="str">
            <v>2016</v>
          </cell>
          <cell r="O60" t="str">
            <v>2017</v>
          </cell>
          <cell r="P60" t="str">
            <v>2018</v>
          </cell>
          <cell r="Q60" t="str">
            <v>2019</v>
          </cell>
          <cell r="R60" t="str">
            <v>2020</v>
          </cell>
          <cell r="S60" t="str">
            <v>2021</v>
          </cell>
        </row>
        <row r="61">
          <cell r="A61" t="str">
            <v>Actual outcome, basic budget</v>
          </cell>
          <cell r="B61">
            <v>2229440056</v>
          </cell>
          <cell r="C61">
            <v>2944991579</v>
          </cell>
          <cell r="D61">
            <v>3728418536</v>
          </cell>
          <cell r="E61">
            <v>4802817294</v>
          </cell>
          <cell r="F61">
            <v>5545243168</v>
          </cell>
          <cell r="G61">
            <v>4713490850</v>
          </cell>
          <cell r="H61">
            <v>4551438822</v>
          </cell>
          <cell r="I61">
            <v>4567747726</v>
          </cell>
          <cell r="J61">
            <v>4646055916</v>
          </cell>
          <cell r="K61">
            <v>4769450270</v>
          </cell>
          <cell r="L61">
            <v>5345271200</v>
          </cell>
          <cell r="M61">
            <v>5479421550</v>
          </cell>
          <cell r="N61">
            <v>5400538493</v>
          </cell>
          <cell r="O61">
            <v>5744646705</v>
          </cell>
          <cell r="P61">
            <v>6626486353</v>
          </cell>
          <cell r="Q61">
            <v>6914884042</v>
          </cell>
          <cell r="R61">
            <v>7667028785</v>
          </cell>
          <cell r="S61">
            <v>9399156714</v>
          </cell>
          <cell r="T61">
            <v>10181164977</v>
          </cell>
        </row>
        <row r="62">
          <cell r="A62" t="str">
            <v>Budget Law, basic budget expenditures</v>
          </cell>
          <cell r="B62">
            <v>2136719194.8252997</v>
          </cell>
          <cell r="C62">
            <v>2925759149.0657425</v>
          </cell>
          <cell r="D62">
            <v>3710849682.1304374</v>
          </cell>
          <cell r="E62">
            <v>4978201603.861105</v>
          </cell>
          <cell r="F62">
            <v>6005941912.6812029</v>
          </cell>
          <cell r="G62">
            <v>6049481790.0865679</v>
          </cell>
          <cell r="H62">
            <v>4332786950.5580502</v>
          </cell>
          <cell r="I62">
            <v>4706859949.5734234</v>
          </cell>
          <cell r="J62">
            <v>4634435774.4122114</v>
          </cell>
          <cell r="K62">
            <v>4853984894.7928581</v>
          </cell>
          <cell r="L62">
            <v>5322800000</v>
          </cell>
          <cell r="M62">
            <v>5534284900</v>
          </cell>
          <cell r="N62">
            <v>5636414986</v>
          </cell>
          <cell r="O62">
            <v>6087035318</v>
          </cell>
          <cell r="P62">
            <v>6489358029</v>
          </cell>
          <cell r="Q62">
            <v>6782000000</v>
          </cell>
          <cell r="R62">
            <v>7238116539</v>
          </cell>
          <cell r="S62">
            <v>7846049919</v>
          </cell>
          <cell r="T62">
            <v>9297524115</v>
          </cell>
          <cell r="U62">
            <v>10862248617</v>
          </cell>
        </row>
        <row r="63">
          <cell r="A63" t="str">
            <v>Izdevumi, naudas plūsma</v>
          </cell>
          <cell r="B63">
            <v>2136719194.8252997</v>
          </cell>
        </row>
        <row r="64">
          <cell r="A64" t="str">
            <v>Izdevumi, naudas plūsma</v>
          </cell>
          <cell r="C64">
            <v>2925759149.0657425</v>
          </cell>
        </row>
        <row r="65">
          <cell r="A65" t="str">
            <v>Izdevumi, naudas plūsma</v>
          </cell>
          <cell r="D65">
            <v>3710849682.1304374</v>
          </cell>
        </row>
        <row r="66">
          <cell r="A66" t="str">
            <v>Izdevumi, naudas plūsma</v>
          </cell>
          <cell r="E66">
            <v>4978201603.861105</v>
          </cell>
        </row>
        <row r="67">
          <cell r="A67" t="str">
            <v>Izdevumi, naudas plūsma</v>
          </cell>
          <cell r="F67">
            <v>6005941912.6812029</v>
          </cell>
        </row>
        <row r="68">
          <cell r="A68" t="str">
            <v>Izdevumi, naudas plūsma</v>
          </cell>
          <cell r="G68">
            <v>6049481790.0865679</v>
          </cell>
        </row>
        <row r="69">
          <cell r="A69" t="str">
            <v>Izdevumi, naudas plūsma</v>
          </cell>
          <cell r="H69">
            <v>4332786950.5580502</v>
          </cell>
        </row>
        <row r="70">
          <cell r="A70" t="str">
            <v>Izdevumi, naudas plūsma</v>
          </cell>
          <cell r="I70">
            <v>4706859949.5734234</v>
          </cell>
        </row>
        <row r="71">
          <cell r="A71" t="str">
            <v>Izdevumi, naudas plūsma</v>
          </cell>
          <cell r="J71">
            <v>4634435774.4122114</v>
          </cell>
        </row>
        <row r="72">
          <cell r="A72" t="str">
            <v>Izdevumi, naudas plūsma</v>
          </cell>
          <cell r="K72">
            <v>4853984894.7928581</v>
          </cell>
        </row>
        <row r="73">
          <cell r="A73" t="str">
            <v>Izdevumi, naudas plūsma</v>
          </cell>
          <cell r="L73">
            <v>5322800000</v>
          </cell>
          <cell r="M73">
            <v>5132993062</v>
          </cell>
          <cell r="N73">
            <v>5356456345</v>
          </cell>
        </row>
        <row r="74">
          <cell r="A74" t="str">
            <v>Izdevumi, naudas plūsma</v>
          </cell>
          <cell r="M74">
            <v>5534284900</v>
          </cell>
          <cell r="N74">
            <v>5599796759</v>
          </cell>
          <cell r="O74">
            <v>5599125034</v>
          </cell>
        </row>
        <row r="75">
          <cell r="A75" t="str">
            <v>Izdevumi, naudas plūsma</v>
          </cell>
          <cell r="N75">
            <v>5636414986</v>
          </cell>
          <cell r="O75">
            <v>6041514303</v>
          </cell>
          <cell r="P75">
            <v>6189402055</v>
          </cell>
        </row>
        <row r="76">
          <cell r="A76" t="str">
            <v>Izdevumi, naudas plūsma</v>
          </cell>
          <cell r="O76">
            <v>6087035318</v>
          </cell>
          <cell r="P76">
            <v>6263145569</v>
          </cell>
          <cell r="Q76">
            <v>6198479823</v>
          </cell>
        </row>
        <row r="77">
          <cell r="A77" t="str">
            <v>Izdevumi, naudas plūsma</v>
          </cell>
          <cell r="P77">
            <v>6489358029</v>
          </cell>
          <cell r="Q77">
            <v>6657549016</v>
          </cell>
          <cell r="R77">
            <v>6987129834</v>
          </cell>
        </row>
        <row r="78">
          <cell r="A78" t="str">
            <v>Izdevumi, naudas plūsma</v>
          </cell>
          <cell r="Q78">
            <v>6782000000</v>
          </cell>
          <cell r="R78">
            <v>7071800000</v>
          </cell>
          <cell r="S78">
            <v>7266800000</v>
          </cell>
        </row>
        <row r="79">
          <cell r="R79">
            <v>7238116539</v>
          </cell>
          <cell r="S79">
            <v>7424511410</v>
          </cell>
          <cell r="T79">
            <v>7601851344</v>
          </cell>
        </row>
        <row r="80">
          <cell r="S80">
            <v>7846049919</v>
          </cell>
          <cell r="T80">
            <v>8073017456</v>
          </cell>
          <cell r="U80">
            <v>7836289390</v>
          </cell>
        </row>
        <row r="81">
          <cell r="T81">
            <v>9297524115</v>
          </cell>
          <cell r="U81">
            <v>8788163319</v>
          </cell>
          <cell r="V81">
            <v>8793937271</v>
          </cell>
        </row>
        <row r="82">
          <cell r="U82">
            <v>10862248617</v>
          </cell>
          <cell r="V82">
            <v>10606417154</v>
          </cell>
          <cell r="W82">
            <v>10626112510</v>
          </cell>
        </row>
        <row r="87">
          <cell r="B87" t="str">
            <v>2004</v>
          </cell>
          <cell r="C87" t="str">
            <v>2005</v>
          </cell>
          <cell r="D87" t="str">
            <v>2006</v>
          </cell>
          <cell r="E87" t="str">
            <v>2007</v>
          </cell>
          <cell r="F87" t="str">
            <v>2008</v>
          </cell>
          <cell r="G87" t="str">
            <v>2009</v>
          </cell>
          <cell r="H87" t="str">
            <v>2010</v>
          </cell>
          <cell r="I87" t="str">
            <v>2011</v>
          </cell>
          <cell r="J87" t="str">
            <v>2012</v>
          </cell>
          <cell r="K87" t="str">
            <v>2013</v>
          </cell>
          <cell r="L87" t="str">
            <v>2014</v>
          </cell>
          <cell r="M87" t="str">
            <v>2015</v>
          </cell>
          <cell r="N87" t="str">
            <v>2016</v>
          </cell>
          <cell r="O87" t="str">
            <v>2017</v>
          </cell>
          <cell r="P87" t="str">
            <v>2018</v>
          </cell>
          <cell r="Q87" t="str">
            <v>2019</v>
          </cell>
          <cell r="R87" t="str">
            <v>2020</v>
          </cell>
          <cell r="S87" t="str">
            <v>2021</v>
          </cell>
        </row>
        <row r="88">
          <cell r="A88" t="str">
            <v>Actual outcome, special budget</v>
          </cell>
          <cell r="B88">
            <v>863422555</v>
          </cell>
          <cell r="C88">
            <v>964898220</v>
          </cell>
          <cell r="D88">
            <v>1136293586</v>
          </cell>
          <cell r="E88">
            <v>1298285187</v>
          </cell>
          <cell r="F88">
            <v>1727131995</v>
          </cell>
          <cell r="G88">
            <v>2079488072</v>
          </cell>
          <cell r="H88">
            <v>2154041153</v>
          </cell>
          <cell r="I88">
            <v>1963182269</v>
          </cell>
          <cell r="J88">
            <v>1995088724</v>
          </cell>
          <cell r="K88">
            <v>2094168039</v>
          </cell>
          <cell r="L88">
            <v>2121754500</v>
          </cell>
          <cell r="M88">
            <v>2203109089</v>
          </cell>
          <cell r="N88">
            <v>2290789394</v>
          </cell>
          <cell r="O88">
            <v>2390351828</v>
          </cell>
          <cell r="P88">
            <v>2580091227</v>
          </cell>
          <cell r="Q88">
            <v>2750765333</v>
          </cell>
          <cell r="R88">
            <v>2992645450</v>
          </cell>
          <cell r="S88">
            <v>3209587181</v>
          </cell>
          <cell r="T88">
            <v>3589630480</v>
          </cell>
        </row>
        <row r="89">
          <cell r="A89" t="str">
            <v>Budget Law, special budget expenditures</v>
          </cell>
          <cell r="B89">
            <v>843095406.40064657</v>
          </cell>
          <cell r="C89">
            <v>951677170.30637276</v>
          </cell>
          <cell r="D89">
            <v>1096038155.730474</v>
          </cell>
          <cell r="E89">
            <v>1300789409.280539</v>
          </cell>
          <cell r="F89">
            <v>1613394346.0765734</v>
          </cell>
          <cell r="G89">
            <v>2215695983.5174532</v>
          </cell>
          <cell r="H89">
            <v>1933255929.1068349</v>
          </cell>
          <cell r="I89">
            <v>2041678761.0770571</v>
          </cell>
          <cell r="J89">
            <v>1996004575.9557431</v>
          </cell>
          <cell r="K89">
            <v>2028303766.0571084</v>
          </cell>
          <cell r="L89">
            <v>2074300000</v>
          </cell>
          <cell r="M89">
            <v>2147032300</v>
          </cell>
          <cell r="N89">
            <v>2242626628</v>
          </cell>
          <cell r="O89">
            <v>2420828392</v>
          </cell>
          <cell r="P89">
            <v>2651198936</v>
          </cell>
          <cell r="Q89">
            <v>2814300000</v>
          </cell>
          <cell r="R89">
            <v>2976975860</v>
          </cell>
          <cell r="S89">
            <v>3172584389</v>
          </cell>
          <cell r="T89">
            <v>3385388741</v>
          </cell>
          <cell r="U89">
            <v>4083315438</v>
          </cell>
        </row>
        <row r="90">
          <cell r="A90" t="str">
            <v>Izdevumi, naudas plūsma</v>
          </cell>
          <cell r="B90">
            <v>843095406.40064657</v>
          </cell>
        </row>
        <row r="91">
          <cell r="A91" t="str">
            <v>Izdevumi, naudas plūsma</v>
          </cell>
          <cell r="C91">
            <v>951677170.30637276</v>
          </cell>
        </row>
        <row r="92">
          <cell r="A92" t="str">
            <v>Izdevumi, naudas plūsma</v>
          </cell>
          <cell r="D92">
            <v>1096038155.730474</v>
          </cell>
        </row>
        <row r="93">
          <cell r="A93" t="str">
            <v>Izdevumi, naudas plūsma</v>
          </cell>
          <cell r="E93">
            <v>1300789409.280539</v>
          </cell>
        </row>
        <row r="94">
          <cell r="A94" t="str">
            <v>Izdevumi, naudas plūsma</v>
          </cell>
          <cell r="F94">
            <v>1613394346.0765734</v>
          </cell>
        </row>
        <row r="95">
          <cell r="A95" t="str">
            <v>Izdevumi, naudas plūsma</v>
          </cell>
          <cell r="G95">
            <v>2215695983.5174532</v>
          </cell>
        </row>
        <row r="96">
          <cell r="A96" t="str">
            <v>Izdevumi, naudas plūsma</v>
          </cell>
          <cell r="H96">
            <v>1933255929.1068349</v>
          </cell>
        </row>
        <row r="97">
          <cell r="A97" t="str">
            <v>Izdevumi, naudas plūsma</v>
          </cell>
          <cell r="I97">
            <v>2041678761.0770571</v>
          </cell>
        </row>
        <row r="98">
          <cell r="A98" t="str">
            <v>Izdevumi, naudas plūsma</v>
          </cell>
          <cell r="J98">
            <v>1996004575.9557431</v>
          </cell>
        </row>
        <row r="99">
          <cell r="A99" t="str">
            <v>Izdevumi, naudas plūsma</v>
          </cell>
          <cell r="K99">
            <v>2028303766.0571084</v>
          </cell>
        </row>
        <row r="100">
          <cell r="A100" t="str">
            <v>Izdevumi, naudas plūsma</v>
          </cell>
          <cell r="L100">
            <v>2074300000</v>
          </cell>
          <cell r="M100">
            <v>2128864524</v>
          </cell>
          <cell r="N100">
            <v>2134691554</v>
          </cell>
        </row>
        <row r="101">
          <cell r="A101" t="str">
            <v>Izdevumi, naudas plūsma</v>
          </cell>
          <cell r="M101">
            <v>2147032300</v>
          </cell>
          <cell r="N101">
            <v>2194809046</v>
          </cell>
          <cell r="O101">
            <v>2247810989</v>
          </cell>
        </row>
        <row r="102">
          <cell r="A102" t="str">
            <v>Izdevumi, naudas plūsma</v>
          </cell>
          <cell r="N102">
            <v>2242626628</v>
          </cell>
          <cell r="O102">
            <v>2327803538</v>
          </cell>
          <cell r="P102">
            <v>2454261934</v>
          </cell>
        </row>
        <row r="103">
          <cell r="A103" t="str">
            <v>Izdevumi, naudas plūsma</v>
          </cell>
          <cell r="O103">
            <v>2420828392</v>
          </cell>
          <cell r="P103">
            <v>2595989228</v>
          </cell>
          <cell r="Q103">
            <v>2770970963</v>
          </cell>
        </row>
        <row r="104">
          <cell r="A104" t="str">
            <v>Izdevumi, naudas plūsma</v>
          </cell>
          <cell r="P104">
            <v>2651198936</v>
          </cell>
          <cell r="Q104">
            <v>2855223474</v>
          </cell>
          <cell r="R104">
            <v>3032767218</v>
          </cell>
        </row>
        <row r="105">
          <cell r="A105" t="str">
            <v>Izdevumi, naudas plūsma</v>
          </cell>
          <cell r="Q105">
            <v>2814300000</v>
          </cell>
          <cell r="R105">
            <v>3031600000</v>
          </cell>
          <cell r="S105">
            <v>3212700000</v>
          </cell>
        </row>
        <row r="106">
          <cell r="R106">
            <v>2976975860</v>
          </cell>
          <cell r="S106">
            <v>3160568695</v>
          </cell>
          <cell r="T106">
            <v>3333524005</v>
          </cell>
        </row>
        <row r="107">
          <cell r="S107">
            <v>3172584389</v>
          </cell>
          <cell r="T107">
            <v>3226615203</v>
          </cell>
          <cell r="U107">
            <v>3381005800</v>
          </cell>
        </row>
        <row r="108">
          <cell r="T108">
            <v>3385388741</v>
          </cell>
          <cell r="U108">
            <v>3538060797</v>
          </cell>
          <cell r="V108">
            <v>3767673935</v>
          </cell>
        </row>
        <row r="109">
          <cell r="U109">
            <v>4083315438</v>
          </cell>
          <cell r="V109">
            <v>4319393849</v>
          </cell>
          <cell r="W109">
            <v>4569507977</v>
          </cell>
        </row>
        <row r="124">
          <cell r="B124">
            <v>-0.94799393572014001</v>
          </cell>
          <cell r="C124">
            <v>-1.485641356511161</v>
          </cell>
          <cell r="D124">
            <v>-0.40914486285305696</v>
          </cell>
          <cell r="E124">
            <v>-1.5835495794358394</v>
          </cell>
          <cell r="F124">
            <v>-2.1960399845704437</v>
          </cell>
          <cell r="G124">
            <v>-1.4838112507094547</v>
          </cell>
          <cell r="H124">
            <v>-0.54786319781223591</v>
          </cell>
          <cell r="I124">
            <v>-1.1898727357679617</v>
          </cell>
          <cell r="J124">
            <v>-8.5237501315187147E-2</v>
          </cell>
        </row>
        <row r="125">
          <cell r="B125">
            <v>-1</v>
          </cell>
          <cell r="C125">
            <v>-1</v>
          </cell>
          <cell r="D125">
            <v>-0.9</v>
          </cell>
          <cell r="E125">
            <v>-1</v>
          </cell>
          <cell r="F125">
            <v>-1.2</v>
          </cell>
          <cell r="G125">
            <v>-0.5</v>
          </cell>
          <cell r="H125">
            <v>-0.5</v>
          </cell>
          <cell r="I125">
            <v>-2.1</v>
          </cell>
          <cell r="J125">
            <v>-4.7</v>
          </cell>
        </row>
        <row r="145">
          <cell r="B145">
            <v>-1.6</v>
          </cell>
          <cell r="C145">
            <v>-1.4</v>
          </cell>
          <cell r="D145">
            <v>0</v>
          </cell>
          <cell r="E145">
            <v>-0.8</v>
          </cell>
          <cell r="F145">
            <v>-0.8</v>
          </cell>
          <cell r="G145">
            <v>-0.6</v>
          </cell>
          <cell r="H145">
            <v>-4.4000000000000004</v>
          </cell>
          <cell r="I145">
            <v>-7.1</v>
          </cell>
          <cell r="J145">
            <v>-4.4000000000000004</v>
          </cell>
        </row>
        <row r="146">
          <cell r="B146">
            <v>-0.9</v>
          </cell>
          <cell r="C146">
            <v>-1</v>
          </cell>
          <cell r="D146">
            <v>-1</v>
          </cell>
          <cell r="E146">
            <v>-1.1000000000000001</v>
          </cell>
          <cell r="F146">
            <v>-1</v>
          </cell>
          <cell r="G146">
            <v>-0.6</v>
          </cell>
          <cell r="H146">
            <v>-0.4</v>
          </cell>
          <cell r="I146">
            <v>-4</v>
          </cell>
          <cell r="J146">
            <v>-4.9000000000000004</v>
          </cell>
          <cell r="K146">
            <v>-4.2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 forecasts"/>
    </sheetNames>
    <sheetDataSet>
      <sheetData sheetId="0">
        <row r="2">
          <cell r="B2" t="str">
            <v>2004</v>
          </cell>
          <cell r="C2" t="str">
            <v>2005</v>
          </cell>
          <cell r="D2" t="str">
            <v>2006</v>
          </cell>
          <cell r="E2" t="str">
            <v>2007</v>
          </cell>
          <cell r="F2" t="str">
            <v>2008</v>
          </cell>
          <cell r="G2" t="str">
            <v>2009</v>
          </cell>
          <cell r="H2" t="str">
            <v>2010</v>
          </cell>
          <cell r="I2" t="str">
            <v>2011</v>
          </cell>
          <cell r="J2" t="str">
            <v>2012</v>
          </cell>
          <cell r="K2" t="str">
            <v>2013</v>
          </cell>
          <cell r="L2" t="str">
            <v>2014</v>
          </cell>
          <cell r="M2" t="str">
            <v>2015</v>
          </cell>
          <cell r="N2" t="str">
            <v>2016</v>
          </cell>
          <cell r="O2" t="str">
            <v>2017</v>
          </cell>
          <cell r="P2" t="str">
            <v>2018</v>
          </cell>
          <cell r="Q2" t="str">
            <v>2019</v>
          </cell>
          <cell r="R2" t="str">
            <v>2020</v>
          </cell>
          <cell r="S2" t="str">
            <v>2021</v>
          </cell>
          <cell r="T2">
            <v>2022</v>
          </cell>
          <cell r="U2" t="str">
            <v>2023</v>
          </cell>
          <cell r="V2">
            <v>2024</v>
          </cell>
          <cell r="W2">
            <v>2025</v>
          </cell>
        </row>
        <row r="3">
          <cell r="A3" t="str">
            <v>Actual outcome, basic budget</v>
          </cell>
          <cell r="B3">
            <v>2010326873</v>
          </cell>
          <cell r="C3">
            <v>2672670225</v>
          </cell>
          <cell r="D3">
            <v>3324866956</v>
          </cell>
          <cell r="E3">
            <v>4427955782</v>
          </cell>
          <cell r="F3">
            <v>4615593590</v>
          </cell>
          <cell r="G3">
            <v>3801330772</v>
          </cell>
          <cell r="H3">
            <v>3731832098</v>
          </cell>
          <cell r="I3">
            <v>4139391496</v>
          </cell>
          <cell r="J3">
            <v>4845860310</v>
          </cell>
          <cell r="K3">
            <v>4839749880</v>
          </cell>
          <cell r="L3">
            <v>4939232197</v>
          </cell>
          <cell r="M3">
            <v>5093098527</v>
          </cell>
          <cell r="N3">
            <v>5161525054</v>
          </cell>
          <cell r="O3">
            <v>5387686867</v>
          </cell>
          <cell r="P3">
            <v>6324592450</v>
          </cell>
          <cell r="Q3">
            <v>6429636570</v>
          </cell>
          <cell r="R3">
            <v>6442650441</v>
          </cell>
          <cell r="S3">
            <v>7418639075</v>
          </cell>
          <cell r="T3">
            <v>8291916889</v>
          </cell>
        </row>
        <row r="4">
          <cell r="A4" t="str">
            <v>Budget Law, basic budget revenues</v>
          </cell>
          <cell r="B4">
            <v>1888236802.8639565</v>
          </cell>
          <cell r="C4">
            <v>2669114403.1621904</v>
          </cell>
          <cell r="D4">
            <v>3406781976.1982002</v>
          </cell>
          <cell r="E4">
            <v>4489160562.5465994</v>
          </cell>
          <cell r="F4">
            <v>5874326270.1976652</v>
          </cell>
          <cell r="G4">
            <v>5261210806.9959764</v>
          </cell>
          <cell r="H4">
            <v>3733469847.5591145</v>
          </cell>
          <cell r="I4">
            <v>4228205872.4765368</v>
          </cell>
          <cell r="J4">
            <v>4652506246.4072485</v>
          </cell>
          <cell r="K4">
            <v>4742716319.2013702</v>
          </cell>
          <cell r="L4">
            <v>5047200000</v>
          </cell>
          <cell r="M4">
            <v>5154045714</v>
          </cell>
          <cell r="N4">
            <v>5247660312</v>
          </cell>
          <cell r="O4">
            <v>5720405117</v>
          </cell>
          <cell r="P4">
            <v>6162433033</v>
          </cell>
          <cell r="Q4">
            <v>6369800000</v>
          </cell>
          <cell r="R4">
            <v>6896124760</v>
          </cell>
          <cell r="S4">
            <v>6688071829</v>
          </cell>
          <cell r="T4">
            <v>7502449930</v>
          </cell>
          <cell r="U4">
            <v>8797127545</v>
          </cell>
          <cell r="V4"/>
          <cell r="W4"/>
        </row>
        <row r="5">
          <cell r="A5" t="str">
            <v>Ieņēmumi, naudas plūsma</v>
          </cell>
          <cell r="B5">
            <v>1888236802.8639565</v>
          </cell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</row>
        <row r="6">
          <cell r="A6" t="str">
            <v>Ieņēmumi, naudas plūsma</v>
          </cell>
          <cell r="B6"/>
          <cell r="C6">
            <v>2669114403.1621904</v>
          </cell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</row>
        <row r="7">
          <cell r="A7" t="str">
            <v>Ieņēmumi, naudas plūsma</v>
          </cell>
          <cell r="B7"/>
          <cell r="C7"/>
          <cell r="D7">
            <v>3406781976.1982002</v>
          </cell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</row>
        <row r="8">
          <cell r="A8" t="str">
            <v>Ieņēmumi, naudas plūsma</v>
          </cell>
          <cell r="B8"/>
          <cell r="C8"/>
          <cell r="D8"/>
          <cell r="E8">
            <v>4489160562.5465994</v>
          </cell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</row>
        <row r="9">
          <cell r="A9" t="str">
            <v>Ieņēmumi, naudas plūsma</v>
          </cell>
          <cell r="B9"/>
          <cell r="C9"/>
          <cell r="D9"/>
          <cell r="E9"/>
          <cell r="F9">
            <v>5874326270.1976652</v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</row>
        <row r="10">
          <cell r="A10" t="str">
            <v>Ieņēmumi, naudas plūsma</v>
          </cell>
          <cell r="B10"/>
          <cell r="C10"/>
          <cell r="D10"/>
          <cell r="E10"/>
          <cell r="F10"/>
          <cell r="G10">
            <v>5261210806.9959764</v>
          </cell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</row>
        <row r="11">
          <cell r="A11" t="str">
            <v>Ieņēmumi, naudas plūsma</v>
          </cell>
          <cell r="B11"/>
          <cell r="C11"/>
          <cell r="D11"/>
          <cell r="E11"/>
          <cell r="F11"/>
          <cell r="G11"/>
          <cell r="H11">
            <v>3733469847.5591145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</row>
        <row r="12">
          <cell r="A12" t="str">
            <v>Ieņēmumi, naudas plūsma</v>
          </cell>
          <cell r="B12"/>
          <cell r="C12"/>
          <cell r="D12"/>
          <cell r="E12"/>
          <cell r="F12"/>
          <cell r="G12"/>
          <cell r="H12"/>
          <cell r="I12">
            <v>4228205872.4765368</v>
          </cell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</row>
        <row r="13">
          <cell r="A13" t="str">
            <v>Ieņēmumi, naudas plūsma</v>
          </cell>
          <cell r="B13"/>
          <cell r="C13"/>
          <cell r="D13"/>
          <cell r="E13"/>
          <cell r="F13"/>
          <cell r="G13"/>
          <cell r="H13"/>
          <cell r="I13"/>
          <cell r="J13">
            <v>4652506246.4072485</v>
          </cell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</row>
        <row r="14">
          <cell r="A14" t="str">
            <v>Ieņēmumi, naudas plūsma</v>
          </cell>
          <cell r="B14"/>
          <cell r="C14"/>
          <cell r="D14"/>
          <cell r="E14"/>
          <cell r="F14"/>
          <cell r="G14"/>
          <cell r="H14"/>
          <cell r="I14"/>
          <cell r="J14"/>
          <cell r="K14">
            <v>4742716319.2013702</v>
          </cell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</row>
        <row r="15">
          <cell r="A15" t="str">
            <v>Ieņēmumi, naudas plūsma</v>
          </cell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>
            <v>5047200000</v>
          </cell>
          <cell r="M15">
            <v>5406120555</v>
          </cell>
          <cell r="N15">
            <v>4963383065</v>
          </cell>
          <cell r="O15"/>
          <cell r="P15"/>
          <cell r="Q15"/>
          <cell r="R15"/>
          <cell r="S15"/>
          <cell r="T15"/>
          <cell r="U15"/>
          <cell r="V15"/>
          <cell r="W15"/>
        </row>
        <row r="16">
          <cell r="A16" t="str">
            <v>Ieņēmumi, naudas plūsma</v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>
            <v>5154045714</v>
          </cell>
          <cell r="N16">
            <v>5182080154</v>
          </cell>
          <cell r="O16">
            <v>5228316099</v>
          </cell>
          <cell r="P16"/>
          <cell r="Q16"/>
          <cell r="R16"/>
          <cell r="S16"/>
          <cell r="T16"/>
          <cell r="U16"/>
          <cell r="V16"/>
          <cell r="W16"/>
        </row>
        <row r="17">
          <cell r="A17" t="str">
            <v>Ieņēmumi, naudas plūsma</v>
          </cell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>
            <v>5247660312</v>
          </cell>
          <cell r="O17">
            <v>5572851638</v>
          </cell>
          <cell r="P17">
            <v>6244236127</v>
          </cell>
          <cell r="Q17"/>
          <cell r="R17"/>
          <cell r="S17"/>
          <cell r="T17"/>
          <cell r="U17"/>
          <cell r="V17"/>
          <cell r="W17"/>
        </row>
        <row r="18">
          <cell r="A18" t="str">
            <v>Ieņēmumi, naudas plūsma</v>
          </cell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>
            <v>5720405117</v>
          </cell>
          <cell r="P18">
            <v>6316530489</v>
          </cell>
          <cell r="Q18">
            <v>6302342668</v>
          </cell>
          <cell r="R18"/>
          <cell r="S18"/>
          <cell r="T18"/>
          <cell r="U18"/>
          <cell r="V18"/>
          <cell r="W18"/>
        </row>
        <row r="19">
          <cell r="A19" t="str">
            <v>Ieņēmumi, naudas plūsma</v>
          </cell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>
            <v>6162433033</v>
          </cell>
          <cell r="Q19">
            <v>6387544745</v>
          </cell>
          <cell r="R19">
            <v>6972289753</v>
          </cell>
          <cell r="S19"/>
          <cell r="T19"/>
          <cell r="U19"/>
          <cell r="V19"/>
          <cell r="W19"/>
        </row>
        <row r="20">
          <cell r="A20" t="str">
            <v>Ieņēmumi, naudas plūsma</v>
          </cell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>
            <v>6369800000</v>
          </cell>
          <cell r="R20">
            <v>6825600000</v>
          </cell>
          <cell r="S20">
            <v>6759400000</v>
          </cell>
          <cell r="T20"/>
          <cell r="U20"/>
          <cell r="V20"/>
          <cell r="W20"/>
        </row>
        <row r="21">
          <cell r="A21" t="str">
            <v>Ieņēmumi, naudas plūsma</v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>
            <v>6896124760</v>
          </cell>
          <cell r="S21">
            <v>6712510125</v>
          </cell>
          <cell r="T21">
            <v>6888693502</v>
          </cell>
          <cell r="U21"/>
          <cell r="V21"/>
          <cell r="W21"/>
        </row>
        <row r="22">
          <cell r="A22" t="str">
            <v>Ieņēmumi, naudas plūsma</v>
          </cell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>
            <v>6688071829</v>
          </cell>
          <cell r="T22">
            <v>7188859247</v>
          </cell>
          <cell r="U22">
            <v>7474460948</v>
          </cell>
          <cell r="V22"/>
          <cell r="W22"/>
        </row>
        <row r="23">
          <cell r="A23" t="str">
            <v>Ieņēmumi, naudas plūsma</v>
          </cell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>
            <v>7502449930</v>
          </cell>
          <cell r="U23">
            <v>8348976990</v>
          </cell>
          <cell r="V23">
            <v>8427839376</v>
          </cell>
          <cell r="W23"/>
        </row>
        <row r="24">
          <cell r="A24" t="str">
            <v>Ieņēmumi, naudas plūsma</v>
          </cell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>
            <v>8797127545</v>
          </cell>
          <cell r="V24">
            <v>9653066002</v>
          </cell>
          <cell r="W24">
            <v>9126669526</v>
          </cell>
        </row>
        <row r="27">
          <cell r="B27" t="str">
            <v>2004</v>
          </cell>
          <cell r="C27" t="str">
            <v>2005</v>
          </cell>
          <cell r="D27" t="str">
            <v>2006</v>
          </cell>
          <cell r="E27" t="str">
            <v>2007</v>
          </cell>
          <cell r="F27" t="str">
            <v>2008</v>
          </cell>
          <cell r="G27" t="str">
            <v>2009</v>
          </cell>
          <cell r="H27" t="str">
            <v>2010</v>
          </cell>
          <cell r="I27" t="str">
            <v>2011</v>
          </cell>
          <cell r="J27" t="str">
            <v>2012</v>
          </cell>
          <cell r="K27" t="str">
            <v>2013</v>
          </cell>
          <cell r="L27" t="str">
            <v>2014</v>
          </cell>
          <cell r="M27" t="str">
            <v>2015</v>
          </cell>
          <cell r="N27" t="str">
            <v>2016</v>
          </cell>
          <cell r="O27" t="str">
            <v>2017</v>
          </cell>
          <cell r="P27" t="str">
            <v>2018</v>
          </cell>
          <cell r="Q27" t="str">
            <v>2019</v>
          </cell>
          <cell r="R27" t="str">
            <v>2020</v>
          </cell>
          <cell r="S27" t="str">
            <v>2021</v>
          </cell>
          <cell r="T27" t="str">
            <v>2022</v>
          </cell>
          <cell r="U27" t="str">
            <v>2023</v>
          </cell>
          <cell r="V27">
            <v>2024</v>
          </cell>
          <cell r="W27">
            <v>2025</v>
          </cell>
        </row>
        <row r="28">
          <cell r="A28" t="str">
            <v>Actual outcome, special budget</v>
          </cell>
          <cell r="B28">
            <v>936194892</v>
          </cell>
          <cell r="C28">
            <v>1094568283</v>
          </cell>
          <cell r="D28">
            <v>1394951857</v>
          </cell>
          <cell r="E28">
            <v>1838465587</v>
          </cell>
          <cell r="F28">
            <v>2050538407</v>
          </cell>
          <cell r="G28">
            <v>1776399657</v>
          </cell>
          <cell r="H28">
            <v>1676295998</v>
          </cell>
          <cell r="I28">
            <v>1785516533</v>
          </cell>
          <cell r="J28">
            <v>1924682582</v>
          </cell>
          <cell r="K28">
            <v>2036256899</v>
          </cell>
          <cell r="L28">
            <v>2222106328</v>
          </cell>
          <cell r="M28">
            <v>2294241042</v>
          </cell>
          <cell r="N28">
            <v>2338611858</v>
          </cell>
          <cell r="O28">
            <v>2504191592</v>
          </cell>
          <cell r="P28">
            <v>2782322957</v>
          </cell>
          <cell r="Q28">
            <v>3050316014</v>
          </cell>
          <cell r="R28">
            <v>3107556705</v>
          </cell>
          <cell r="S28">
            <v>3410111666</v>
          </cell>
          <cell r="T28">
            <v>3933156719</v>
          </cell>
        </row>
        <row r="29">
          <cell r="A29" t="str">
            <v>Budget Law, special budget revenues</v>
          </cell>
          <cell r="B29">
            <v>878093155.4174422</v>
          </cell>
          <cell r="C29">
            <v>1017063781.6517835</v>
          </cell>
          <cell r="D29">
            <v>1222246885.3336065</v>
          </cell>
          <cell r="E29">
            <v>1536986129.8455899</v>
          </cell>
          <cell r="F29">
            <v>1974234637.2530606</v>
          </cell>
          <cell r="G29">
            <v>2534846130.6423984</v>
          </cell>
          <cell r="H29">
            <v>1691225434.1181896</v>
          </cell>
          <cell r="I29">
            <v>1704031280.4138849</v>
          </cell>
          <cell r="J29">
            <v>1805624327.6930695</v>
          </cell>
          <cell r="K29">
            <v>1948196083.1184797</v>
          </cell>
          <cell r="L29">
            <v>2206700000</v>
          </cell>
          <cell r="M29">
            <v>2309898274</v>
          </cell>
          <cell r="N29">
            <v>2347184247</v>
          </cell>
          <cell r="O29">
            <v>2486123254</v>
          </cell>
          <cell r="P29">
            <v>2777081899</v>
          </cell>
          <cell r="Q29">
            <v>2989500000</v>
          </cell>
          <cell r="R29">
            <v>3211460000</v>
          </cell>
          <cell r="S29">
            <v>3151020090</v>
          </cell>
          <cell r="T29">
            <v>3437530586</v>
          </cell>
          <cell r="U29">
            <v>4197016061</v>
          </cell>
        </row>
        <row r="30">
          <cell r="A30" t="str">
            <v>Ieņēmumi, naudas plūsma</v>
          </cell>
          <cell r="B30">
            <v>878093155.4174422</v>
          </cell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</row>
        <row r="31">
          <cell r="A31" t="str">
            <v>Ieņēmumi, naudas plūsma</v>
          </cell>
          <cell r="B31"/>
          <cell r="C31">
            <v>1017063781.6517835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</row>
        <row r="32">
          <cell r="A32" t="str">
            <v>Ieņēmumi, naudas plūsma</v>
          </cell>
          <cell r="B32"/>
          <cell r="C32"/>
          <cell r="D32">
            <v>1222246885.3336065</v>
          </cell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</row>
        <row r="33">
          <cell r="A33" t="str">
            <v>Ieņēmumi, naudas plūsma</v>
          </cell>
          <cell r="B33"/>
          <cell r="C33"/>
          <cell r="D33"/>
          <cell r="E33">
            <v>1536986129.8455899</v>
          </cell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</row>
        <row r="34">
          <cell r="A34" t="str">
            <v>Ieņēmumi, naudas plūsma</v>
          </cell>
          <cell r="B34"/>
          <cell r="C34"/>
          <cell r="D34"/>
          <cell r="E34"/>
          <cell r="F34">
            <v>1974234637.2530606</v>
          </cell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</row>
        <row r="35">
          <cell r="A35" t="str">
            <v>Ieņēmumi, naudas plūsma</v>
          </cell>
          <cell r="B35"/>
          <cell r="C35"/>
          <cell r="D35"/>
          <cell r="E35"/>
          <cell r="F35"/>
          <cell r="G35">
            <v>2534846130.6423984</v>
          </cell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</row>
        <row r="36">
          <cell r="A36" t="str">
            <v>Ieņēmumi, naudas plūsma</v>
          </cell>
          <cell r="B36"/>
          <cell r="C36"/>
          <cell r="D36"/>
          <cell r="E36"/>
          <cell r="F36"/>
          <cell r="G36"/>
          <cell r="H36">
            <v>1691225434.1181896</v>
          </cell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</row>
        <row r="37">
          <cell r="A37" t="str">
            <v>Ieņēmumi, naudas plūsma</v>
          </cell>
          <cell r="B37"/>
          <cell r="C37"/>
          <cell r="D37"/>
          <cell r="E37"/>
          <cell r="F37"/>
          <cell r="G37"/>
          <cell r="H37"/>
          <cell r="I37">
            <v>1704031280.4138849</v>
          </cell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</row>
        <row r="38">
          <cell r="A38" t="str">
            <v>Ieņēmumi, naudas plūsma</v>
          </cell>
          <cell r="B38"/>
          <cell r="C38"/>
          <cell r="D38"/>
          <cell r="E38"/>
          <cell r="F38"/>
          <cell r="G38"/>
          <cell r="H38"/>
          <cell r="I38"/>
          <cell r="J38">
            <v>1805624327.6930695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</row>
        <row r="39">
          <cell r="A39" t="str">
            <v>Ieņēmumi, naudas plūsma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>
            <v>1948196083.1184797</v>
          </cell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</row>
        <row r="40">
          <cell r="A40" t="str">
            <v>Ieņēmumi, naudas plūsma</v>
          </cell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>
            <v>2206700000</v>
          </cell>
          <cell r="M40">
            <v>2248463379</v>
          </cell>
          <cell r="N40">
            <v>2289306341</v>
          </cell>
          <cell r="O40"/>
          <cell r="P40"/>
          <cell r="Q40"/>
          <cell r="R40"/>
          <cell r="S40"/>
          <cell r="T40"/>
          <cell r="U40"/>
          <cell r="V40"/>
          <cell r="W40"/>
        </row>
        <row r="41">
          <cell r="A41" t="str">
            <v>Ieņēmumi, naudas plūsma</v>
          </cell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>
            <v>2309898274</v>
          </cell>
          <cell r="N41">
            <v>2347343714</v>
          </cell>
          <cell r="O41">
            <v>2451663498</v>
          </cell>
          <cell r="P41"/>
          <cell r="Q41"/>
          <cell r="R41"/>
          <cell r="S41"/>
          <cell r="T41"/>
          <cell r="U41"/>
          <cell r="V41"/>
          <cell r="W41"/>
        </row>
        <row r="42">
          <cell r="A42" t="str">
            <v>Ieņēmumi, naudas plūsma</v>
          </cell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>
            <v>2347184247</v>
          </cell>
          <cell r="O42">
            <v>2483803547</v>
          </cell>
          <cell r="P42">
            <v>2645276647</v>
          </cell>
          <cell r="Q42"/>
          <cell r="R42"/>
          <cell r="S42"/>
          <cell r="T42"/>
          <cell r="U42"/>
          <cell r="V42"/>
          <cell r="W42"/>
        </row>
        <row r="43">
          <cell r="A43" t="str">
            <v>Ieņēmumi, naudas plūsma</v>
          </cell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>
            <v>2486123254</v>
          </cell>
          <cell r="P43">
            <v>2653704712</v>
          </cell>
          <cell r="Q43">
            <v>2796258684</v>
          </cell>
          <cell r="R43"/>
          <cell r="S43"/>
          <cell r="T43"/>
          <cell r="U43"/>
          <cell r="V43"/>
          <cell r="W43"/>
        </row>
        <row r="44">
          <cell r="A44" t="str">
            <v>Ieņēmumi, naudas plūsma</v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>
            <v>2777081899</v>
          </cell>
          <cell r="Q44">
            <v>2935131721</v>
          </cell>
          <cell r="R44">
            <v>3101379905</v>
          </cell>
          <cell r="S44"/>
          <cell r="T44"/>
          <cell r="U44"/>
          <cell r="V44"/>
          <cell r="W44"/>
        </row>
        <row r="45">
          <cell r="A45" t="str">
            <v>Ieņēmumi, naudas plūsma</v>
          </cell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>
            <v>2989500000</v>
          </cell>
          <cell r="R45">
            <v>3158100000</v>
          </cell>
          <cell r="S45">
            <v>3324600000</v>
          </cell>
          <cell r="T45"/>
          <cell r="U45"/>
          <cell r="V45"/>
          <cell r="W45"/>
        </row>
        <row r="46">
          <cell r="A46" t="str">
            <v>Ieņēmumi, naudas plūsma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>
            <v>3211460000</v>
          </cell>
          <cell r="S46">
            <v>3395720775</v>
          </cell>
          <cell r="T46">
            <v>3553986682</v>
          </cell>
          <cell r="U46"/>
          <cell r="V46"/>
          <cell r="W46"/>
        </row>
        <row r="47">
          <cell r="A47" t="str">
            <v>Ieņēmumi, naudas plūsma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>
            <v>3151020090</v>
          </cell>
          <cell r="T47">
            <v>3391893472</v>
          </cell>
          <cell r="U47">
            <v>3565025990</v>
          </cell>
          <cell r="V47"/>
          <cell r="W47"/>
        </row>
        <row r="48">
          <cell r="A48" t="str">
            <v>Ieņēmumi, naudas plūsma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>
            <v>3437530586</v>
          </cell>
          <cell r="U48">
            <v>3668030346</v>
          </cell>
          <cell r="V48">
            <v>3831132347</v>
          </cell>
          <cell r="W48"/>
        </row>
        <row r="49">
          <cell r="A49" t="str">
            <v>Ieņēmumi, naudas plūsma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>
            <v>4197016061</v>
          </cell>
          <cell r="V49">
            <v>4451874692</v>
          </cell>
          <cell r="W49">
            <v>4664021047</v>
          </cell>
        </row>
        <row r="60">
          <cell r="B60" t="str">
            <v>2004</v>
          </cell>
          <cell r="C60" t="str">
            <v>2005</v>
          </cell>
          <cell r="D60" t="str">
            <v>2006</v>
          </cell>
          <cell r="E60" t="str">
            <v>2007</v>
          </cell>
          <cell r="F60" t="str">
            <v>2008</v>
          </cell>
          <cell r="G60" t="str">
            <v>2009</v>
          </cell>
          <cell r="H60" t="str">
            <v>2010</v>
          </cell>
          <cell r="I60" t="str">
            <v>2011</v>
          </cell>
          <cell r="J60" t="str">
            <v>2012</v>
          </cell>
          <cell r="K60" t="str">
            <v>2013</v>
          </cell>
          <cell r="L60" t="str">
            <v>2014</v>
          </cell>
          <cell r="M60" t="str">
            <v>2015</v>
          </cell>
          <cell r="N60" t="str">
            <v>2016</v>
          </cell>
          <cell r="O60" t="str">
            <v>2017</v>
          </cell>
          <cell r="P60" t="str">
            <v>2018</v>
          </cell>
          <cell r="Q60" t="str">
            <v>2019</v>
          </cell>
          <cell r="R60" t="str">
            <v>2020</v>
          </cell>
          <cell r="S60" t="str">
            <v>2021</v>
          </cell>
          <cell r="T60" t="str">
            <v>2022</v>
          </cell>
          <cell r="U60" t="str">
            <v>2023</v>
          </cell>
          <cell r="V60">
            <v>2024</v>
          </cell>
          <cell r="W60">
            <v>2025</v>
          </cell>
        </row>
        <row r="61">
          <cell r="A61" t="str">
            <v>Actual outcome, basic budget</v>
          </cell>
          <cell r="B61">
            <v>2229440056</v>
          </cell>
          <cell r="C61">
            <v>2944991579</v>
          </cell>
          <cell r="D61">
            <v>3728418536</v>
          </cell>
          <cell r="E61">
            <v>4802817294</v>
          </cell>
          <cell r="F61">
            <v>5545243168</v>
          </cell>
          <cell r="G61">
            <v>4713490850</v>
          </cell>
          <cell r="H61">
            <v>4551438822</v>
          </cell>
          <cell r="I61">
            <v>4567747726</v>
          </cell>
          <cell r="J61">
            <v>4646055916</v>
          </cell>
          <cell r="K61">
            <v>4769450270</v>
          </cell>
          <cell r="L61">
            <v>5345271200</v>
          </cell>
          <cell r="M61">
            <v>5479421550</v>
          </cell>
          <cell r="N61">
            <v>5400538493</v>
          </cell>
          <cell r="O61">
            <v>5744646705</v>
          </cell>
          <cell r="P61">
            <v>6626486353</v>
          </cell>
          <cell r="Q61">
            <v>6914884042</v>
          </cell>
          <cell r="R61">
            <v>7667028785</v>
          </cell>
          <cell r="S61">
            <v>9399156714</v>
          </cell>
          <cell r="T61">
            <v>10181164977</v>
          </cell>
        </row>
        <row r="62">
          <cell r="A62" t="str">
            <v>Budget Law, basic budget expenditures</v>
          </cell>
          <cell r="B62">
            <v>2136719194.8252997</v>
          </cell>
          <cell r="C62">
            <v>2925759149.0657425</v>
          </cell>
          <cell r="D62">
            <v>3710849682.1304374</v>
          </cell>
          <cell r="E62">
            <v>4978201603.861105</v>
          </cell>
          <cell r="F62">
            <v>6005941912.6812029</v>
          </cell>
          <cell r="G62">
            <v>6049481790.0865679</v>
          </cell>
          <cell r="H62">
            <v>4332786950.5580502</v>
          </cell>
          <cell r="I62">
            <v>4706859949.5734234</v>
          </cell>
          <cell r="J62">
            <v>4634435774.4122114</v>
          </cell>
          <cell r="K62">
            <v>4853984894.7928581</v>
          </cell>
          <cell r="L62">
            <v>5322800000</v>
          </cell>
          <cell r="M62">
            <v>5534284900</v>
          </cell>
          <cell r="N62">
            <v>5636414986</v>
          </cell>
          <cell r="O62">
            <v>6087035318</v>
          </cell>
          <cell r="P62">
            <v>6489358029</v>
          </cell>
          <cell r="Q62">
            <v>6782000000</v>
          </cell>
          <cell r="R62">
            <v>7238116539</v>
          </cell>
          <cell r="S62">
            <v>7846049919</v>
          </cell>
          <cell r="T62">
            <v>9297524115</v>
          </cell>
          <cell r="U62">
            <v>10862248617</v>
          </cell>
          <cell r="V62"/>
          <cell r="W62"/>
        </row>
        <row r="63">
          <cell r="A63" t="str">
            <v>Izdevumi, naudas plūsma</v>
          </cell>
          <cell r="B63">
            <v>2136719194.8252997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</row>
        <row r="64">
          <cell r="A64" t="str">
            <v>Izdevumi, naudas plūsma</v>
          </cell>
          <cell r="C64">
            <v>2925759149.0657425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</row>
        <row r="65">
          <cell r="A65" t="str">
            <v>Izdevumi, naudas plūsma</v>
          </cell>
          <cell r="D65">
            <v>3710849682.1304374</v>
          </cell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</row>
        <row r="66">
          <cell r="A66" t="str">
            <v>Izdevumi, naudas plūsma</v>
          </cell>
          <cell r="D66"/>
          <cell r="E66">
            <v>4978201603.861105</v>
          </cell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</row>
        <row r="67">
          <cell r="A67" t="str">
            <v>Izdevumi, naudas plūsma</v>
          </cell>
          <cell r="D67"/>
          <cell r="E67"/>
          <cell r="F67">
            <v>6005941912.6812029</v>
          </cell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</row>
        <row r="68">
          <cell r="A68" t="str">
            <v>Izdevumi, naudas plūsma</v>
          </cell>
          <cell r="D68"/>
          <cell r="E68"/>
          <cell r="F68"/>
          <cell r="G68">
            <v>6049481790.0865679</v>
          </cell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</row>
        <row r="69">
          <cell r="A69" t="str">
            <v>Izdevumi, naudas plūsma</v>
          </cell>
          <cell r="D69"/>
          <cell r="E69"/>
          <cell r="F69"/>
          <cell r="G69"/>
          <cell r="H69">
            <v>4332786950.5580502</v>
          </cell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</row>
        <row r="70">
          <cell r="A70" t="str">
            <v>Izdevumi, naudas plūsma</v>
          </cell>
          <cell r="E70"/>
          <cell r="F70"/>
          <cell r="G70"/>
          <cell r="H70"/>
          <cell r="I70">
            <v>4706859949.5734234</v>
          </cell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</row>
        <row r="71">
          <cell r="A71" t="str">
            <v>Izdevumi, naudas plūsma</v>
          </cell>
          <cell r="D71"/>
          <cell r="E71"/>
          <cell r="F71"/>
          <cell r="G71"/>
          <cell r="H71"/>
          <cell r="I71"/>
          <cell r="J71">
            <v>4634435774.4122114</v>
          </cell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</row>
        <row r="72">
          <cell r="A72" t="str">
            <v>Izdevumi, naudas plūsma</v>
          </cell>
          <cell r="D72"/>
          <cell r="E72"/>
          <cell r="F72"/>
          <cell r="G72"/>
          <cell r="H72"/>
          <cell r="I72"/>
          <cell r="J72"/>
          <cell r="K72">
            <v>4853984894.7928581</v>
          </cell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</row>
        <row r="73">
          <cell r="A73" t="str">
            <v>Izdevumi, naudas plūsma</v>
          </cell>
          <cell r="D73"/>
          <cell r="E73"/>
          <cell r="F73"/>
          <cell r="G73"/>
          <cell r="H73"/>
          <cell r="I73"/>
          <cell r="J73"/>
          <cell r="K73"/>
          <cell r="L73">
            <v>5322800000</v>
          </cell>
          <cell r="M73">
            <v>5132993062</v>
          </cell>
          <cell r="N73">
            <v>5356456345</v>
          </cell>
          <cell r="O73"/>
          <cell r="P73"/>
          <cell r="Q73"/>
          <cell r="R73"/>
          <cell r="S73"/>
          <cell r="T73"/>
          <cell r="U73"/>
          <cell r="V73"/>
          <cell r="W73"/>
        </row>
        <row r="74">
          <cell r="A74" t="str">
            <v>Izdevumi, naudas plūsma</v>
          </cell>
          <cell r="D74"/>
          <cell r="E74"/>
          <cell r="F74"/>
          <cell r="G74"/>
          <cell r="H74"/>
          <cell r="I74"/>
          <cell r="J74"/>
          <cell r="K74"/>
          <cell r="L74"/>
          <cell r="M74">
            <v>5534284900</v>
          </cell>
          <cell r="N74">
            <v>5599796759</v>
          </cell>
          <cell r="O74">
            <v>5599125034</v>
          </cell>
          <cell r="P74"/>
          <cell r="Q74"/>
          <cell r="R74"/>
          <cell r="S74"/>
          <cell r="T74"/>
          <cell r="U74"/>
          <cell r="V74"/>
          <cell r="W74"/>
        </row>
        <row r="75">
          <cell r="A75" t="str">
            <v>Izdevumi, naudas plūsma</v>
          </cell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>
            <v>5636414986</v>
          </cell>
          <cell r="O75">
            <v>6041514303</v>
          </cell>
          <cell r="P75">
            <v>6189402055</v>
          </cell>
          <cell r="Q75"/>
          <cell r="R75"/>
          <cell r="S75"/>
          <cell r="T75"/>
          <cell r="U75"/>
          <cell r="V75"/>
          <cell r="W75"/>
        </row>
        <row r="76">
          <cell r="A76" t="str">
            <v>Izdevumi, naudas plūsma</v>
          </cell>
          <cell r="I76"/>
          <cell r="J76"/>
          <cell r="K76"/>
          <cell r="L76"/>
          <cell r="M76"/>
          <cell r="N76"/>
          <cell r="O76">
            <v>6087035318</v>
          </cell>
          <cell r="P76">
            <v>6263145569</v>
          </cell>
          <cell r="Q76">
            <v>6198479823</v>
          </cell>
          <cell r="R76"/>
          <cell r="S76"/>
          <cell r="T76"/>
          <cell r="U76"/>
          <cell r="V76"/>
          <cell r="W76"/>
        </row>
        <row r="77">
          <cell r="A77" t="str">
            <v>Izdevumi, naudas plūsma</v>
          </cell>
          <cell r="I77"/>
          <cell r="J77"/>
          <cell r="K77"/>
          <cell r="L77"/>
          <cell r="M77"/>
          <cell r="N77"/>
          <cell r="O77"/>
          <cell r="P77">
            <v>6489358029</v>
          </cell>
          <cell r="Q77">
            <v>6657549016</v>
          </cell>
          <cell r="R77">
            <v>6987129834</v>
          </cell>
          <cell r="S77"/>
          <cell r="T77"/>
          <cell r="U77"/>
          <cell r="V77"/>
          <cell r="W77"/>
        </row>
        <row r="78">
          <cell r="A78" t="str">
            <v>Izdevumi, naudas plūsma</v>
          </cell>
          <cell r="I78"/>
          <cell r="J78"/>
          <cell r="K78"/>
          <cell r="L78"/>
          <cell r="M78"/>
          <cell r="N78"/>
          <cell r="O78"/>
          <cell r="P78"/>
          <cell r="Q78">
            <v>6782000000</v>
          </cell>
          <cell r="R78">
            <v>7071800000</v>
          </cell>
          <cell r="S78">
            <v>7266800000</v>
          </cell>
          <cell r="T78"/>
          <cell r="U78"/>
          <cell r="V78"/>
          <cell r="W78"/>
        </row>
        <row r="79">
          <cell r="A79" t="str">
            <v>Izdevumi, naudas plūsma</v>
          </cell>
          <cell r="I79"/>
          <cell r="J79"/>
          <cell r="K79"/>
          <cell r="L79"/>
          <cell r="M79"/>
          <cell r="N79"/>
          <cell r="O79"/>
          <cell r="P79"/>
          <cell r="Q79"/>
          <cell r="R79">
            <v>7238116539</v>
          </cell>
          <cell r="S79">
            <v>7424511410</v>
          </cell>
          <cell r="T79">
            <v>7601851344</v>
          </cell>
          <cell r="U79"/>
          <cell r="V79"/>
          <cell r="W79"/>
        </row>
        <row r="80">
          <cell r="A80" t="str">
            <v>Izdevumi, naudas plūsma</v>
          </cell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>
            <v>7846049919</v>
          </cell>
          <cell r="T80">
            <v>8073017456</v>
          </cell>
          <cell r="U80">
            <v>7836289390</v>
          </cell>
          <cell r="V80"/>
          <cell r="W80"/>
        </row>
        <row r="81">
          <cell r="A81" t="str">
            <v>Izdevumi, naudas plūsma</v>
          </cell>
          <cell r="M81"/>
          <cell r="N81"/>
          <cell r="O81"/>
          <cell r="P81"/>
          <cell r="Q81"/>
          <cell r="R81"/>
          <cell r="S81"/>
          <cell r="T81">
            <v>9297524115</v>
          </cell>
          <cell r="U81">
            <v>8788163319</v>
          </cell>
          <cell r="V81">
            <v>8793937271</v>
          </cell>
          <cell r="W81"/>
        </row>
        <row r="82">
          <cell r="A82" t="str">
            <v>Izdevumi, naudas plūsma</v>
          </cell>
          <cell r="M82"/>
          <cell r="N82"/>
          <cell r="O82"/>
          <cell r="P82"/>
          <cell r="Q82"/>
          <cell r="R82"/>
          <cell r="S82"/>
          <cell r="T82"/>
          <cell r="U82">
            <v>10862248617</v>
          </cell>
          <cell r="V82">
            <v>10606417154</v>
          </cell>
          <cell r="W82">
            <v>10626112510</v>
          </cell>
        </row>
        <row r="87">
          <cell r="B87" t="str">
            <v>2004</v>
          </cell>
          <cell r="C87" t="str">
            <v>2005</v>
          </cell>
          <cell r="D87" t="str">
            <v>2006</v>
          </cell>
          <cell r="E87" t="str">
            <v>2007</v>
          </cell>
          <cell r="F87" t="str">
            <v>2008</v>
          </cell>
          <cell r="G87" t="str">
            <v>2009</v>
          </cell>
          <cell r="H87" t="str">
            <v>2010</v>
          </cell>
          <cell r="I87" t="str">
            <v>2011</v>
          </cell>
          <cell r="J87" t="str">
            <v>2012</v>
          </cell>
          <cell r="K87" t="str">
            <v>2013</v>
          </cell>
          <cell r="L87" t="str">
            <v>2014</v>
          </cell>
          <cell r="M87" t="str">
            <v>2015</v>
          </cell>
          <cell r="N87" t="str">
            <v>2016</v>
          </cell>
          <cell r="O87" t="str">
            <v>2017</v>
          </cell>
          <cell r="P87" t="str">
            <v>2018</v>
          </cell>
          <cell r="Q87" t="str">
            <v>2019</v>
          </cell>
          <cell r="R87" t="str">
            <v>2020</v>
          </cell>
          <cell r="S87" t="str">
            <v>2021</v>
          </cell>
          <cell r="T87" t="str">
            <v>2022</v>
          </cell>
          <cell r="U87" t="str">
            <v>2023</v>
          </cell>
          <cell r="V87">
            <v>2024</v>
          </cell>
          <cell r="W87">
            <v>2025</v>
          </cell>
        </row>
        <row r="88">
          <cell r="A88" t="str">
            <v>Actual outcome, special budget</v>
          </cell>
          <cell r="B88">
            <v>863422555</v>
          </cell>
          <cell r="C88">
            <v>964898220</v>
          </cell>
          <cell r="D88">
            <v>1136293586</v>
          </cell>
          <cell r="E88">
            <v>1298285187</v>
          </cell>
          <cell r="F88">
            <v>1727131995</v>
          </cell>
          <cell r="G88">
            <v>2079488072</v>
          </cell>
          <cell r="H88">
            <v>2154041153</v>
          </cell>
          <cell r="I88">
            <v>1963182269</v>
          </cell>
          <cell r="J88">
            <v>1995088724</v>
          </cell>
          <cell r="K88">
            <v>2094168039</v>
          </cell>
          <cell r="L88">
            <v>2121754500</v>
          </cell>
          <cell r="M88">
            <v>2203109089</v>
          </cell>
          <cell r="N88">
            <v>2290789394</v>
          </cell>
          <cell r="O88">
            <v>2390351828</v>
          </cell>
          <cell r="P88">
            <v>2580091227</v>
          </cell>
          <cell r="Q88">
            <v>2750765333</v>
          </cell>
          <cell r="R88">
            <v>2992645450</v>
          </cell>
          <cell r="S88">
            <v>3209587181</v>
          </cell>
          <cell r="T88">
            <v>3589630480</v>
          </cell>
        </row>
        <row r="89">
          <cell r="A89" t="str">
            <v>Budget Law, special budget expenditures</v>
          </cell>
          <cell r="B89">
            <v>843095406.40064657</v>
          </cell>
          <cell r="C89">
            <v>951677170.30637276</v>
          </cell>
          <cell r="D89">
            <v>1096038155.730474</v>
          </cell>
          <cell r="E89">
            <v>1300789409.280539</v>
          </cell>
          <cell r="F89">
            <v>1613394346.0765734</v>
          </cell>
          <cell r="G89">
            <v>2215695983.5174532</v>
          </cell>
          <cell r="H89">
            <v>1933255929.1068349</v>
          </cell>
          <cell r="I89">
            <v>2041678761.0770571</v>
          </cell>
          <cell r="J89">
            <v>1996004575.9557431</v>
          </cell>
          <cell r="K89">
            <v>2028303766.0571084</v>
          </cell>
          <cell r="L89">
            <v>2074300000</v>
          </cell>
          <cell r="M89">
            <v>2147032300</v>
          </cell>
          <cell r="N89">
            <v>2242626628</v>
          </cell>
          <cell r="O89">
            <v>2420828392</v>
          </cell>
          <cell r="P89">
            <v>2651198936</v>
          </cell>
          <cell r="Q89">
            <v>2814300000</v>
          </cell>
          <cell r="R89">
            <v>2976975860</v>
          </cell>
          <cell r="S89">
            <v>3172584389</v>
          </cell>
          <cell r="T89">
            <v>3385388741</v>
          </cell>
          <cell r="U89">
            <v>4083315438</v>
          </cell>
        </row>
        <row r="90">
          <cell r="A90" t="str">
            <v>Izdevumi, naudas plūsma</v>
          </cell>
          <cell r="B90">
            <v>843095406.40064657</v>
          </cell>
          <cell r="O90"/>
          <cell r="P90"/>
          <cell r="Q90"/>
          <cell r="R90"/>
          <cell r="S90"/>
        </row>
        <row r="91">
          <cell r="A91" t="str">
            <v>Izdevumi, naudas plūsma</v>
          </cell>
          <cell r="C91">
            <v>951677170.30637276</v>
          </cell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</row>
        <row r="92">
          <cell r="A92" t="str">
            <v>Izdevumi, naudas plūsma</v>
          </cell>
          <cell r="B92"/>
          <cell r="D92">
            <v>1096038155.730474</v>
          </cell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</row>
        <row r="93">
          <cell r="A93" t="str">
            <v>Izdevumi, naudas plūsma</v>
          </cell>
          <cell r="D93"/>
          <cell r="E93">
            <v>1300789409.280539</v>
          </cell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</row>
        <row r="94">
          <cell r="A94" t="str">
            <v>Izdevumi, naudas plūsma</v>
          </cell>
          <cell r="D94"/>
          <cell r="E94"/>
          <cell r="F94">
            <v>1613394346.0765734</v>
          </cell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</row>
        <row r="95">
          <cell r="A95" t="str">
            <v>Izdevumi, naudas plūsma</v>
          </cell>
          <cell r="D95"/>
          <cell r="E95"/>
          <cell r="F95"/>
          <cell r="G95">
            <v>2215695983.5174532</v>
          </cell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</row>
        <row r="96">
          <cell r="A96" t="str">
            <v>Izdevumi, naudas plūsma</v>
          </cell>
          <cell r="D96"/>
          <cell r="E96"/>
          <cell r="F96"/>
          <cell r="G96"/>
          <cell r="H96">
            <v>1933255929.1068349</v>
          </cell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</row>
        <row r="97">
          <cell r="A97" t="str">
            <v>Izdevumi, naudas plūsma</v>
          </cell>
          <cell r="D97"/>
          <cell r="E97"/>
          <cell r="F97"/>
          <cell r="G97"/>
          <cell r="H97"/>
          <cell r="I97">
            <v>2041678761.0770571</v>
          </cell>
          <cell r="J97"/>
          <cell r="K97"/>
          <cell r="L97"/>
          <cell r="M97"/>
          <cell r="N97"/>
          <cell r="O97"/>
          <cell r="P97"/>
          <cell r="Q97"/>
          <cell r="R97"/>
          <cell r="S97"/>
        </row>
        <row r="98">
          <cell r="A98" t="str">
            <v>Izdevumi, naudas plūsma</v>
          </cell>
          <cell r="D98"/>
          <cell r="E98"/>
          <cell r="F98"/>
          <cell r="G98"/>
          <cell r="H98"/>
          <cell r="I98"/>
          <cell r="J98">
            <v>1996004575.9557431</v>
          </cell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</row>
        <row r="99">
          <cell r="A99" t="str">
            <v>Izdevumi, naudas plūsma</v>
          </cell>
          <cell r="D99"/>
          <cell r="E99"/>
          <cell r="F99"/>
          <cell r="G99"/>
          <cell r="H99"/>
          <cell r="I99"/>
          <cell r="J99"/>
          <cell r="K99">
            <v>2028303766.0571084</v>
          </cell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</row>
        <row r="100">
          <cell r="A100" t="str">
            <v>Izdevumi, naudas plūsma</v>
          </cell>
          <cell r="D100"/>
          <cell r="E100"/>
          <cell r="F100"/>
          <cell r="G100"/>
          <cell r="H100"/>
          <cell r="I100"/>
          <cell r="J100"/>
          <cell r="K100"/>
          <cell r="L100">
            <v>2074300000</v>
          </cell>
          <cell r="M100">
            <v>2128864524</v>
          </cell>
          <cell r="N100">
            <v>2134691554</v>
          </cell>
          <cell r="O100"/>
          <cell r="P100"/>
          <cell r="Q100"/>
          <cell r="R100"/>
          <cell r="S100"/>
          <cell r="T100"/>
          <cell r="U100"/>
          <cell r="V100"/>
          <cell r="W100"/>
        </row>
        <row r="101">
          <cell r="A101" t="str">
            <v>Izdevumi, naudas plūsma</v>
          </cell>
          <cell r="D101"/>
          <cell r="E101"/>
          <cell r="F101"/>
          <cell r="G101"/>
          <cell r="H101"/>
          <cell r="I101"/>
          <cell r="J101"/>
          <cell r="K101"/>
          <cell r="L101"/>
          <cell r="M101">
            <v>2147032300</v>
          </cell>
          <cell r="N101">
            <v>2194809046</v>
          </cell>
          <cell r="O101">
            <v>2247810989</v>
          </cell>
          <cell r="P101"/>
          <cell r="Q101"/>
          <cell r="R101"/>
          <cell r="S101"/>
          <cell r="T101"/>
          <cell r="U101"/>
          <cell r="V101"/>
          <cell r="W101"/>
        </row>
        <row r="102">
          <cell r="A102" t="str">
            <v>Izdevumi, naudas plūsma</v>
          </cell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>
            <v>2242626628</v>
          </cell>
          <cell r="O102">
            <v>2327803538</v>
          </cell>
          <cell r="P102">
            <v>2454261934</v>
          </cell>
          <cell r="Q102"/>
          <cell r="R102"/>
          <cell r="S102"/>
          <cell r="T102"/>
          <cell r="U102"/>
          <cell r="V102"/>
          <cell r="W102"/>
        </row>
        <row r="103">
          <cell r="A103" t="str">
            <v>Izdevumi, naudas plūsma</v>
          </cell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>
            <v>2420828392</v>
          </cell>
          <cell r="P103">
            <v>2595989228</v>
          </cell>
          <cell r="Q103">
            <v>2770970963</v>
          </cell>
          <cell r="R103"/>
          <cell r="S103"/>
          <cell r="T103"/>
          <cell r="U103"/>
          <cell r="V103"/>
          <cell r="W103"/>
        </row>
        <row r="104">
          <cell r="A104" t="str">
            <v>Izdevumi, naudas plūsma</v>
          </cell>
          <cell r="I104"/>
          <cell r="J104"/>
          <cell r="K104"/>
          <cell r="L104"/>
          <cell r="M104"/>
          <cell r="N104"/>
          <cell r="O104"/>
          <cell r="P104">
            <v>2651198936</v>
          </cell>
          <cell r="Q104">
            <v>2855223474</v>
          </cell>
          <cell r="R104">
            <v>3032767218</v>
          </cell>
          <cell r="S104"/>
          <cell r="T104"/>
          <cell r="U104"/>
          <cell r="V104"/>
          <cell r="W104"/>
        </row>
        <row r="105">
          <cell r="A105" t="str">
            <v>Izdevumi, naudas plūsma</v>
          </cell>
          <cell r="I105"/>
          <cell r="J105"/>
          <cell r="K105"/>
          <cell r="L105"/>
          <cell r="M105"/>
          <cell r="N105"/>
          <cell r="O105"/>
          <cell r="P105"/>
          <cell r="Q105">
            <v>2814300000</v>
          </cell>
          <cell r="R105">
            <v>3031600000</v>
          </cell>
          <cell r="S105">
            <v>3212700000</v>
          </cell>
          <cell r="T105"/>
          <cell r="U105"/>
          <cell r="V105"/>
          <cell r="W105"/>
        </row>
        <row r="106">
          <cell r="A106" t="str">
            <v>Izdevumi, naudas plūsma</v>
          </cell>
          <cell r="I106"/>
          <cell r="J106"/>
          <cell r="K106"/>
          <cell r="L106"/>
          <cell r="M106"/>
          <cell r="N106"/>
          <cell r="O106"/>
          <cell r="P106"/>
          <cell r="Q106"/>
          <cell r="R106">
            <v>2976975860</v>
          </cell>
          <cell r="S106">
            <v>3160568695</v>
          </cell>
          <cell r="T106">
            <v>3333524005</v>
          </cell>
          <cell r="U106"/>
          <cell r="V106"/>
          <cell r="W106"/>
        </row>
        <row r="107">
          <cell r="A107" t="str">
            <v>Izdevumi, naudas plūsma</v>
          </cell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>
            <v>3172584389</v>
          </cell>
          <cell r="T107">
            <v>3226615203</v>
          </cell>
          <cell r="U107">
            <v>3381005800</v>
          </cell>
          <cell r="V107"/>
          <cell r="W107"/>
        </row>
        <row r="108">
          <cell r="A108" t="str">
            <v>Izdevumi, naudas plūsma</v>
          </cell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>
            <v>3385388741</v>
          </cell>
          <cell r="U108">
            <v>3538060797</v>
          </cell>
          <cell r="V108">
            <v>3767673935</v>
          </cell>
          <cell r="W108"/>
        </row>
        <row r="109">
          <cell r="A109" t="str">
            <v>Izdevumi, naudas plūsma</v>
          </cell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>
            <v>4083315438</v>
          </cell>
          <cell r="V109">
            <v>4319393849</v>
          </cell>
          <cell r="W109">
            <v>4569507977</v>
          </cell>
        </row>
        <row r="123">
          <cell r="B123">
            <v>2014</v>
          </cell>
          <cell r="C123">
            <v>2015</v>
          </cell>
          <cell r="D123">
            <v>2016</v>
          </cell>
          <cell r="E123">
            <v>2017</v>
          </cell>
          <cell r="F123">
            <v>2018</v>
          </cell>
          <cell r="G123">
            <v>2019</v>
          </cell>
          <cell r="H123">
            <v>2020</v>
          </cell>
          <cell r="I123">
            <v>2021</v>
          </cell>
          <cell r="J123">
            <v>2022</v>
          </cell>
        </row>
        <row r="124">
          <cell r="A124" t="str">
            <v>Structural balance actual outcome</v>
          </cell>
          <cell r="B124">
            <v>-0.94799393572014001</v>
          </cell>
          <cell r="C124">
            <v>-1.485641356511161</v>
          </cell>
          <cell r="D124">
            <v>-0.40914486285305696</v>
          </cell>
          <cell r="E124">
            <v>-1.5835495794358394</v>
          </cell>
          <cell r="F124">
            <v>-2.1960399845704437</v>
          </cell>
          <cell r="G124">
            <v>-1.4838112507094547</v>
          </cell>
          <cell r="H124">
            <v>-0.54786319781223591</v>
          </cell>
          <cell r="I124">
            <v>-1.1898727357679617</v>
          </cell>
          <cell r="J124">
            <v>-8.5237501315187147E-2</v>
          </cell>
        </row>
        <row r="125">
          <cell r="A125" t="str">
            <v>VVB plānotā strukturālā bilance</v>
          </cell>
          <cell r="B125">
            <v>-1</v>
          </cell>
          <cell r="C125">
            <v>-1</v>
          </cell>
          <cell r="D125">
            <v>-0.9</v>
          </cell>
          <cell r="E125">
            <v>-1</v>
          </cell>
          <cell r="F125">
            <v>-1.2</v>
          </cell>
          <cell r="G125">
            <v>-0.5</v>
          </cell>
          <cell r="H125">
            <v>-0.5</v>
          </cell>
          <cell r="I125">
            <v>-2.1</v>
          </cell>
          <cell r="J125">
            <v>-4.7</v>
          </cell>
        </row>
        <row r="144">
          <cell r="B144">
            <v>2014</v>
          </cell>
          <cell r="C144">
            <v>2015</v>
          </cell>
          <cell r="D144">
            <v>2016</v>
          </cell>
          <cell r="E144">
            <v>2017</v>
          </cell>
          <cell r="F144">
            <v>2018</v>
          </cell>
          <cell r="G144">
            <v>2019</v>
          </cell>
          <cell r="H144">
            <v>2020</v>
          </cell>
          <cell r="I144">
            <v>2021</v>
          </cell>
          <cell r="J144">
            <v>2022</v>
          </cell>
          <cell r="K144" t="str">
            <v>2023</v>
          </cell>
        </row>
        <row r="145">
          <cell r="A145" t="str">
            <v>Nominal balance actual outcome [Eurostat]</v>
          </cell>
          <cell r="B145">
            <v>-1.6</v>
          </cell>
          <cell r="C145">
            <v>-1.4</v>
          </cell>
          <cell r="D145">
            <v>0</v>
          </cell>
          <cell r="E145">
            <v>-0.8</v>
          </cell>
          <cell r="F145">
            <v>-0.8</v>
          </cell>
          <cell r="G145">
            <v>-0.6</v>
          </cell>
          <cell r="H145">
            <v>-4.4000000000000004</v>
          </cell>
          <cell r="I145">
            <v>-7.1</v>
          </cell>
          <cell r="J145">
            <v>-4.4000000000000004</v>
          </cell>
        </row>
        <row r="146">
          <cell r="A146" t="str">
            <v>VVB plānotā nominālā bilance</v>
          </cell>
          <cell r="B146">
            <v>-0.9</v>
          </cell>
          <cell r="C146">
            <v>-1</v>
          </cell>
          <cell r="D146">
            <v>-1</v>
          </cell>
          <cell r="E146">
            <v>-1.1000000000000001</v>
          </cell>
          <cell r="F146">
            <v>-1</v>
          </cell>
          <cell r="G146">
            <v>-0.6</v>
          </cell>
          <cell r="H146">
            <v>-0.4</v>
          </cell>
          <cell r="I146">
            <v>-4</v>
          </cell>
          <cell r="J146">
            <v>-4.9000000000000004</v>
          </cell>
          <cell r="K146">
            <v>-4.2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at.gov.lv/sites/default/files/Metadati/IKP_2022_gada_revizija_30092022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stat.gov.lv/sites/default/files/Metadati/IKP_2020_gada_etalonrevizija_30092020.pdf" TargetMode="External"/><Relationship Id="rId7" Type="http://schemas.openxmlformats.org/officeDocument/2006/relationships/hyperlink" Target="https://stat.gov.lv/sites/default/files/Metadati/IKP_2021_gada_revizija_01102021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stat.gov.lv/sites/default/files/Metadati/IKP_2019_gada_etalonrevizija_1.pdf" TargetMode="External"/><Relationship Id="rId1" Type="http://schemas.openxmlformats.org/officeDocument/2006/relationships/hyperlink" Target="https://stat.gov.lv/sites/default/files/Metadati/IKP_2019_gada_etalonrevizija_1.pdf" TargetMode="External"/><Relationship Id="rId6" Type="http://schemas.openxmlformats.org/officeDocument/2006/relationships/hyperlink" Target="https://stat.gov.lv/sites/default/files/Metadati/IKP_2022_gada_revizija_30092022.pdf" TargetMode="External"/><Relationship Id="rId11" Type="http://schemas.openxmlformats.org/officeDocument/2006/relationships/hyperlink" Target="https://stat.gov.lv/lv/statistikas-temas/valsts-ekonomika/ikp-gada/preses-relizes/20697-ikp-datu-revizija" TargetMode="External"/><Relationship Id="rId5" Type="http://schemas.openxmlformats.org/officeDocument/2006/relationships/hyperlink" Target="https://stat.gov.lv/sites/default/files/Metadati/IKP_2021_gada_revizija_01102021.pdf" TargetMode="External"/><Relationship Id="rId10" Type="http://schemas.openxmlformats.org/officeDocument/2006/relationships/hyperlink" Target="https://stat.gov.lv/lv/statistikas-temas/valsts-ekonomika/ikp-gada/preses-relizes/20697-ikp-datu-revizija" TargetMode="External"/><Relationship Id="rId4" Type="http://schemas.openxmlformats.org/officeDocument/2006/relationships/hyperlink" Target="https://stat.gov.lv/sites/default/files/Metadati/IKP_2020_gada_etalonrevizija_30092020.pdf" TargetMode="External"/><Relationship Id="rId9" Type="http://schemas.openxmlformats.org/officeDocument/2006/relationships/hyperlink" Target="https://stat.gov.lv/lv/statistikas-temas/valsts-ekonomika/ikp-gada/preses-relizes/20697-ikp-datu-revizij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m.gov.lv/lv/media/1906/download?attachment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fm.gov.lv/files/files/FMpask_B_C_210205.pdf" TargetMode="External"/><Relationship Id="rId7" Type="http://schemas.openxmlformats.org/officeDocument/2006/relationships/hyperlink" Target="https://www.fm.gov.lv/lv/media/1762/download?attachment" TargetMode="External"/><Relationship Id="rId12" Type="http://schemas.openxmlformats.org/officeDocument/2006/relationships/hyperlink" Target="https://www.fm.gov.lv/lv/media/8090/download?attachment" TargetMode="External"/><Relationship Id="rId2" Type="http://schemas.openxmlformats.org/officeDocument/2006/relationships/hyperlink" Target="http://www.fm.gov.lv/files/files/FMpask_B_C_210205.pdf" TargetMode="External"/><Relationship Id="rId1" Type="http://schemas.openxmlformats.org/officeDocument/2006/relationships/hyperlink" Target="http://www.fm.gov.lv/files/files/FMpask_B_C_210205.pdf" TargetMode="External"/><Relationship Id="rId6" Type="http://schemas.openxmlformats.org/officeDocument/2006/relationships/hyperlink" Target="http://www.fm.gov.lv/files/files/FMpask_B_C_210205.pdf" TargetMode="External"/><Relationship Id="rId11" Type="http://schemas.openxmlformats.org/officeDocument/2006/relationships/hyperlink" Target="https://www.fm.gov.lv/lv/media/2931/download?attachment" TargetMode="External"/><Relationship Id="rId5" Type="http://schemas.openxmlformats.org/officeDocument/2006/relationships/hyperlink" Target="http://www.fm.gov.lv/files/files/FMpask_B_C_210205.pdf" TargetMode="External"/><Relationship Id="rId10" Type="http://schemas.openxmlformats.org/officeDocument/2006/relationships/hyperlink" Target="https://www.fm.gov.lv/lv/media/2104/download?attachment" TargetMode="External"/><Relationship Id="rId4" Type="http://schemas.openxmlformats.org/officeDocument/2006/relationships/hyperlink" Target="http://www.fm.gov.lv/files/files/FMpask_B_C_210205.pdf" TargetMode="External"/><Relationship Id="rId9" Type="http://schemas.openxmlformats.org/officeDocument/2006/relationships/hyperlink" Target="https://www.fm.gov.lv/lv/media/2025/download?attachmen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tap.mk.gov.lv/lv/mk/tap/?pid=40469106&amp;mode=mk&amp;date=2019-02-05" TargetMode="External"/><Relationship Id="rId18" Type="http://schemas.openxmlformats.org/officeDocument/2006/relationships/hyperlink" Target="https://likumi.lv/ta/id/278626-par-videja-termina-budzeta-ietvaru-2016-2017-un-2018-gadam" TargetMode="External"/><Relationship Id="rId26" Type="http://schemas.openxmlformats.org/officeDocument/2006/relationships/hyperlink" Target="https://likumi.lv/ta/id/295595-par-videja-termina-budzeta-ietvaru-2018-2019-un-2020nbspgadam" TargetMode="External"/><Relationship Id="rId39" Type="http://schemas.openxmlformats.org/officeDocument/2006/relationships/hyperlink" Target="https://likumi.lv/ta/id/271302-par-videja-termina-budzeta-ietvaru-2015-2016-un-2017-gadam" TargetMode="External"/><Relationship Id="rId21" Type="http://schemas.openxmlformats.org/officeDocument/2006/relationships/hyperlink" Target="https://likumi.lv/ta/id/310967-par-videja-termina-budzeta-ietvaru-2020-2021-un-2022nbspgadam" TargetMode="External"/><Relationship Id="rId34" Type="http://schemas.openxmlformats.org/officeDocument/2006/relationships/hyperlink" Target="https://likumi.lv/ta/id/328118-par-videja-termina-budzeta-ietvaru-2022-2023-un-2024-gadam" TargetMode="External"/><Relationship Id="rId42" Type="http://schemas.openxmlformats.org/officeDocument/2006/relationships/hyperlink" Target="https://likumi.lv/ta/id/262267-par-videja-termina-budzeta-ietvaru-2014-2015-un-2016-gadam" TargetMode="External"/><Relationship Id="rId47" Type="http://schemas.openxmlformats.org/officeDocument/2006/relationships/hyperlink" Target="https://likumi.lv/ta/id/287246-par-videja-termina-budzeta-ietvaru-2017-2018-un-2019-gadam" TargetMode="External"/><Relationship Id="rId50" Type="http://schemas.openxmlformats.org/officeDocument/2006/relationships/hyperlink" Target="https://likumi.lv/ta/id/295595-par-videja-termina-budzeta-ietvaru-2018-2019-un-2020nbspgadam" TargetMode="External"/><Relationship Id="rId55" Type="http://schemas.openxmlformats.org/officeDocument/2006/relationships/hyperlink" Target="https://likumi.lv/ta/id/319409-par-videja-termina-budzeta-ietvaru-2021-2022-un-2023-gadam" TargetMode="External"/><Relationship Id="rId7" Type="http://schemas.openxmlformats.org/officeDocument/2006/relationships/hyperlink" Target="https://likumi.lv/ta/id/328118-par-videja-termina-budzeta-ietvaru-2022-2023-un-2024-gadam" TargetMode="External"/><Relationship Id="rId2" Type="http://schemas.openxmlformats.org/officeDocument/2006/relationships/hyperlink" Target="https://likumi.lv/ta/id/287246-par-videja-termina-budzeta-ietvaru-2017-2018-un-2019-gadam" TargetMode="External"/><Relationship Id="rId16" Type="http://schemas.openxmlformats.org/officeDocument/2006/relationships/hyperlink" Target="https://likumi.lv/ta/id/295595-par-videja-termina-budzeta-ietvaru-2018-2019-un-2020nbspgadam" TargetMode="External"/><Relationship Id="rId29" Type="http://schemas.openxmlformats.org/officeDocument/2006/relationships/hyperlink" Target="https://likumi.lv/ta/id/271302-par-videja-termina-budzeta-ietvaru-2015-2016-un-2017-gadam" TargetMode="External"/><Relationship Id="rId11" Type="http://schemas.openxmlformats.org/officeDocument/2006/relationships/hyperlink" Target="https://likumi.lv/ta/id/310967-par-videja-termina-budzeta-ietvaru-2020-2021-un-2022nbspgadam" TargetMode="External"/><Relationship Id="rId24" Type="http://schemas.openxmlformats.org/officeDocument/2006/relationships/hyperlink" Target="https://likumi.lv/ta/id/328118-par-videja-termina-budzeta-ietvaru-2022-2023-un-2024-gadam" TargetMode="External"/><Relationship Id="rId32" Type="http://schemas.openxmlformats.org/officeDocument/2006/relationships/hyperlink" Target="https://likumi.lv/ta/id/319409-par-videja-termina-budzeta-ietvaru-2021-2022-un-2023-gadam" TargetMode="External"/><Relationship Id="rId37" Type="http://schemas.openxmlformats.org/officeDocument/2006/relationships/hyperlink" Target="https://likumi.lv/ta/id/287246-par-videja-termina-budzeta-ietvaru-2017-2018-un-2019-gadam" TargetMode="External"/><Relationship Id="rId40" Type="http://schemas.openxmlformats.org/officeDocument/2006/relationships/hyperlink" Target="https://likumi.lv/ta/id/262267-par-videja-termina-budzeta-ietvaru-2014-2015-un-2016-gadam" TargetMode="External"/><Relationship Id="rId45" Type="http://schemas.openxmlformats.org/officeDocument/2006/relationships/hyperlink" Target="https://likumi.lv/ta/id/278626-par-videja-termina-budzeta-ietvaru-2016-2017-un-2018-gadam" TargetMode="External"/><Relationship Id="rId53" Type="http://schemas.openxmlformats.org/officeDocument/2006/relationships/hyperlink" Target="https://likumi.lv/ta/id/310967-par-videja-termina-budzeta-ietvaru-2020-2021-un-2022nbspgadam" TargetMode="External"/><Relationship Id="rId58" Type="http://schemas.openxmlformats.org/officeDocument/2006/relationships/hyperlink" Target="https://likumi.lv/ta/id/328118-par-videja-termina-budzeta-ietvaru-2022-2023-un-2024-gadam" TargetMode="External"/><Relationship Id="rId5" Type="http://schemas.openxmlformats.org/officeDocument/2006/relationships/hyperlink" Target="https://likumi.lv/ta/id/310967-par-videja-termina-budzeta-ietvaru-2020-2021-un-2022nbspgadam" TargetMode="External"/><Relationship Id="rId61" Type="http://schemas.openxmlformats.org/officeDocument/2006/relationships/drawing" Target="../drawings/drawing3.xml"/><Relationship Id="rId19" Type="http://schemas.openxmlformats.org/officeDocument/2006/relationships/hyperlink" Target="https://likumi.lv/ta/id/271302-par-videja-termina-budzeta-ietvaru-2015-2016-un-2017-gadam" TargetMode="External"/><Relationship Id="rId14" Type="http://schemas.openxmlformats.org/officeDocument/2006/relationships/hyperlink" Target="https://likumi.lv/ta/id/328118-par-videja-termina-budzeta-ietvaru-2022-2023-un-2024-gadam" TargetMode="External"/><Relationship Id="rId22" Type="http://schemas.openxmlformats.org/officeDocument/2006/relationships/hyperlink" Target="https://likumi.lv/ta/id/319409-par-videja-termina-budzeta-ietvaru-2021-2022-un-2023-gadam" TargetMode="External"/><Relationship Id="rId27" Type="http://schemas.openxmlformats.org/officeDocument/2006/relationships/hyperlink" Target="https://likumi.lv/ta/id/287246-par-videja-termina-budzeta-ietvaru-2017-2018-un-2019-gadam" TargetMode="External"/><Relationship Id="rId30" Type="http://schemas.openxmlformats.org/officeDocument/2006/relationships/hyperlink" Target="https://likumi.lv/ta/id/262267-par-videja-termina-budzeta-ietvaru-2014-2015-un-2016-gadam" TargetMode="External"/><Relationship Id="rId35" Type="http://schemas.openxmlformats.org/officeDocument/2006/relationships/hyperlink" Target="https://likumi.lv/ta/id/340396-par-valsts-budzetu-2023-gadam-un-budzeta-ietvaru-2023-2024-un-2025-gadam" TargetMode="External"/><Relationship Id="rId43" Type="http://schemas.openxmlformats.org/officeDocument/2006/relationships/hyperlink" Target="https://likumi.lv/ta/id/271302-par-videja-termina-budzeta-ietvaru-2015-2016-un-2017-gadam" TargetMode="External"/><Relationship Id="rId48" Type="http://schemas.openxmlformats.org/officeDocument/2006/relationships/hyperlink" Target="https://likumi.lv/ta/id/287246-par-videja-termina-budzeta-ietvaru-2017-2018-un-2019-gadam" TargetMode="External"/><Relationship Id="rId56" Type="http://schemas.openxmlformats.org/officeDocument/2006/relationships/hyperlink" Target="https://likumi.lv/ta/id/319409-par-videja-termina-budzeta-ietvaru-2021-2022-un-2023-gadam" TargetMode="External"/><Relationship Id="rId8" Type="http://schemas.openxmlformats.org/officeDocument/2006/relationships/hyperlink" Target="https://likumi.lv/ta/id/340396-par-valsts-budzetu-2023-gadam-un-budzeta-ietvaru-2023-2024-un-2025-gadam" TargetMode="External"/><Relationship Id="rId51" Type="http://schemas.openxmlformats.org/officeDocument/2006/relationships/hyperlink" Target="https://tap.mk.gov.lv/mk/mksedes/saraksts/darbakartiba/?sede=2019-02-05" TargetMode="External"/><Relationship Id="rId3" Type="http://schemas.openxmlformats.org/officeDocument/2006/relationships/hyperlink" Target="https://likumi.lv/ta/id/295595-par-videja-termina-budzeta-ietvaru-2018-2019-un-2020nbspgadam" TargetMode="External"/><Relationship Id="rId12" Type="http://schemas.openxmlformats.org/officeDocument/2006/relationships/hyperlink" Target="https://likumi.lv/ta/id/319409-par-videja-termina-budzeta-ietvaru-2021-2022-un-2023-gadam" TargetMode="External"/><Relationship Id="rId17" Type="http://schemas.openxmlformats.org/officeDocument/2006/relationships/hyperlink" Target="https://likumi.lv/ta/id/287246-par-videja-termina-budzeta-ietvaru-2017-2018-un-2019-gadam" TargetMode="External"/><Relationship Id="rId25" Type="http://schemas.openxmlformats.org/officeDocument/2006/relationships/hyperlink" Target="https://likumi.lv/ta/id/340396-par-valsts-budzetu-2023-gadam-un-budzeta-ietvaru-2023-2024-un-2025-gadam" TargetMode="External"/><Relationship Id="rId33" Type="http://schemas.openxmlformats.org/officeDocument/2006/relationships/hyperlink" Target="https://tap.mk.gov.lv/lv/mk/tap/?pid=40469106&amp;mode=mk&amp;date=2019-02-05" TargetMode="External"/><Relationship Id="rId38" Type="http://schemas.openxmlformats.org/officeDocument/2006/relationships/hyperlink" Target="https://likumi.lv/ta/id/278626-par-videja-termina-budzeta-ietvaru-2016-2017-un-2018-gadam" TargetMode="External"/><Relationship Id="rId46" Type="http://schemas.openxmlformats.org/officeDocument/2006/relationships/hyperlink" Target="https://likumi.lv/ta/id/278626-par-videja-termina-budzeta-ietvaru-2016-2017-un-2018-gadam" TargetMode="External"/><Relationship Id="rId59" Type="http://schemas.openxmlformats.org/officeDocument/2006/relationships/hyperlink" Target="https://likumi.lv/ta/id/340396-par-valsts-budzetu-2023-gadam-un-budzeta-ietvaru-2023-2024-un-2025-gadam" TargetMode="External"/><Relationship Id="rId20" Type="http://schemas.openxmlformats.org/officeDocument/2006/relationships/hyperlink" Target="https://likumi.lv/ta/id/262267-par-videja-termina-budzeta-ietvaru-2014-2015-un-2016-gadam" TargetMode="External"/><Relationship Id="rId41" Type="http://schemas.openxmlformats.org/officeDocument/2006/relationships/hyperlink" Target="https://likumi.lv/ta/id/262267-par-videja-termina-budzeta-ietvaru-2014-2015-un-2016-gadam" TargetMode="External"/><Relationship Id="rId54" Type="http://schemas.openxmlformats.org/officeDocument/2006/relationships/hyperlink" Target="https://likumi.lv/ta/id/310967-par-videja-termina-budzeta-ietvaru-2020-2021-un-2022nbspgadam" TargetMode="External"/><Relationship Id="rId1" Type="http://schemas.openxmlformats.org/officeDocument/2006/relationships/hyperlink" Target="https://likumi.lv/ta/id/278626-par-videja-termina-budzeta-ietvaru-2016-2017-un-2018-gadam" TargetMode="External"/><Relationship Id="rId6" Type="http://schemas.openxmlformats.org/officeDocument/2006/relationships/hyperlink" Target="https://likumi.lv/ta/id/319409-par-videja-termina-budzeta-ietvaru-2021-2022-un-2023-gadam" TargetMode="External"/><Relationship Id="rId15" Type="http://schemas.openxmlformats.org/officeDocument/2006/relationships/hyperlink" Target="https://likumi.lv/ta/id/340396-par-valsts-budzetu-2023-gadam-un-budzeta-ietvaru-2023-2024-un-2025-gadam" TargetMode="External"/><Relationship Id="rId23" Type="http://schemas.openxmlformats.org/officeDocument/2006/relationships/hyperlink" Target="https://tap.mk.gov.lv/lv/mk/tap/?pid=40469106&amp;mode=mk&amp;date=2019-02-05" TargetMode="External"/><Relationship Id="rId28" Type="http://schemas.openxmlformats.org/officeDocument/2006/relationships/hyperlink" Target="https://likumi.lv/ta/id/278626-par-videja-termina-budzeta-ietvaru-2016-2017-un-2018-gadam" TargetMode="External"/><Relationship Id="rId36" Type="http://schemas.openxmlformats.org/officeDocument/2006/relationships/hyperlink" Target="https://likumi.lv/ta/id/295595-par-videja-termina-budzeta-ietvaru-2018-2019-un-2020nbspgadam" TargetMode="External"/><Relationship Id="rId49" Type="http://schemas.openxmlformats.org/officeDocument/2006/relationships/hyperlink" Target="https://likumi.lv/ta/id/295595-par-videja-termina-budzeta-ietvaru-2018-2019-un-2020nbspgadam" TargetMode="External"/><Relationship Id="rId57" Type="http://schemas.openxmlformats.org/officeDocument/2006/relationships/hyperlink" Target="https://likumi.lv/ta/id/328118-par-videja-termina-budzeta-ietvaru-2022-2023-un-2024-gadam" TargetMode="External"/><Relationship Id="rId10" Type="http://schemas.openxmlformats.org/officeDocument/2006/relationships/hyperlink" Target="https://likumi.lv/ta/id/262267-par-videja-termina-budzeta-ietvaru-2014-2015-un-2016-gadam" TargetMode="External"/><Relationship Id="rId31" Type="http://schemas.openxmlformats.org/officeDocument/2006/relationships/hyperlink" Target="https://likumi.lv/ta/id/310967-par-videja-termina-budzeta-ietvaru-2020-2021-un-2022nbspgadam" TargetMode="External"/><Relationship Id="rId44" Type="http://schemas.openxmlformats.org/officeDocument/2006/relationships/hyperlink" Target="https://likumi.lv/ta/id/271302-par-videja-termina-budzeta-ietvaru-2015-2016-un-2017-gadam" TargetMode="External"/><Relationship Id="rId52" Type="http://schemas.openxmlformats.org/officeDocument/2006/relationships/hyperlink" Target="https://tap.mk.gov.lv/mk/mksedes/saraksts/darbakartiba/?sede=2019-02-05" TargetMode="External"/><Relationship Id="rId60" Type="http://schemas.openxmlformats.org/officeDocument/2006/relationships/hyperlink" Target="https://likumi.lv/ta/id/340396-par-valsts-budzetu-2023-gadam-un-budzeta-ietvaru-2023-2024-un-2025-gadam" TargetMode="External"/><Relationship Id="rId4" Type="http://schemas.openxmlformats.org/officeDocument/2006/relationships/hyperlink" Target="https://tap.mk.gov.lv/lv/mk/tap/?pid=40469106&amp;mode=mk&amp;date=2019-02-05" TargetMode="External"/><Relationship Id="rId9" Type="http://schemas.openxmlformats.org/officeDocument/2006/relationships/hyperlink" Target="https://likumi.lv/ta/id/271302-par-videja-termina-budzeta-ietvaru-2015-2016-un-2017-gad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20"/>
  <sheetViews>
    <sheetView zoomScale="40" zoomScaleNormal="40" zoomScaleSheetLayoutView="50" workbookViewId="0"/>
  </sheetViews>
  <sheetFormatPr defaultRowHeight="14.5" x14ac:dyDescent="0.35"/>
  <cols>
    <col min="1" max="1" width="65.453125" customWidth="1"/>
    <col min="17" max="17" width="9.453125" customWidth="1"/>
  </cols>
  <sheetData>
    <row r="1" spans="1:22" ht="14.5" customHeight="1" x14ac:dyDescent="0.35">
      <c r="B1" s="57">
        <v>0</v>
      </c>
      <c r="C1" s="57">
        <v>0</v>
      </c>
      <c r="D1" s="57">
        <v>0</v>
      </c>
      <c r="E1" s="57">
        <v>0</v>
      </c>
      <c r="F1" s="57">
        <v>0</v>
      </c>
      <c r="G1" s="57">
        <v>0</v>
      </c>
      <c r="H1" s="57">
        <v>0</v>
      </c>
      <c r="I1" s="57">
        <v>0</v>
      </c>
      <c r="J1" s="57">
        <v>0</v>
      </c>
      <c r="K1" s="57">
        <v>0</v>
      </c>
      <c r="L1" s="57">
        <v>0</v>
      </c>
      <c r="M1" s="57">
        <v>0</v>
      </c>
      <c r="N1" s="57">
        <v>0</v>
      </c>
      <c r="O1" s="57">
        <v>0</v>
      </c>
      <c r="P1" s="57">
        <v>0</v>
      </c>
      <c r="Q1" s="57">
        <v>0</v>
      </c>
      <c r="R1" s="57">
        <v>0</v>
      </c>
      <c r="S1" s="57">
        <v>0</v>
      </c>
      <c r="T1" s="57">
        <v>0</v>
      </c>
    </row>
    <row r="2" spans="1:22" x14ac:dyDescent="0.35">
      <c r="A2" s="57" t="s">
        <v>89</v>
      </c>
      <c r="B2" s="24" t="s">
        <v>29</v>
      </c>
      <c r="C2" s="24" t="s">
        <v>30</v>
      </c>
      <c r="D2" s="24" t="s">
        <v>31</v>
      </c>
      <c r="E2" s="24" t="s">
        <v>24</v>
      </c>
      <c r="F2" s="24" t="s">
        <v>25</v>
      </c>
      <c r="G2" s="24" t="s">
        <v>23</v>
      </c>
      <c r="H2" s="24" t="s">
        <v>12</v>
      </c>
      <c r="I2" s="24" t="s">
        <v>13</v>
      </c>
      <c r="J2" s="24" t="s">
        <v>14</v>
      </c>
      <c r="K2" s="24" t="s">
        <v>15</v>
      </c>
      <c r="L2" s="24" t="s">
        <v>16</v>
      </c>
      <c r="M2" s="24" t="s">
        <v>17</v>
      </c>
      <c r="N2" s="1" t="s">
        <v>18</v>
      </c>
      <c r="O2" s="1" t="s">
        <v>19</v>
      </c>
      <c r="P2" s="1" t="s">
        <v>90</v>
      </c>
      <c r="Q2" s="1" t="s">
        <v>91</v>
      </c>
      <c r="R2" s="1" t="s">
        <v>92</v>
      </c>
      <c r="S2" s="1" t="s">
        <v>102</v>
      </c>
      <c r="T2" s="1" t="s">
        <v>103</v>
      </c>
      <c r="U2" s="1" t="s">
        <v>133</v>
      </c>
      <c r="V2" s="1" t="s">
        <v>150</v>
      </c>
    </row>
    <row r="3" spans="1:22" x14ac:dyDescent="0.35">
      <c r="A3" s="133" t="s">
        <v>184</v>
      </c>
      <c r="B3" s="183">
        <v>15.931497891774299</v>
      </c>
      <c r="C3" s="183">
        <v>23.119951719079594</v>
      </c>
      <c r="D3" s="183">
        <v>25.893913753780467</v>
      </c>
      <c r="E3" s="183">
        <v>31.999207673451224</v>
      </c>
      <c r="F3" s="183">
        <v>8.0342062019827836</v>
      </c>
      <c r="G3" s="183">
        <v>-22.53718814759138</v>
      </c>
      <c r="H3" s="183">
        <v>-4.8001453473072218</v>
      </c>
      <c r="I3" s="183">
        <v>9.2650478383987718</v>
      </c>
      <c r="J3" s="183">
        <v>10.932161968524341</v>
      </c>
      <c r="K3" s="183">
        <v>3.7608916618451929</v>
      </c>
      <c r="L3" s="183">
        <v>3.8541984903958593</v>
      </c>
      <c r="M3" s="183">
        <v>4.0054682588129538</v>
      </c>
      <c r="N3" s="183">
        <v>3.2524576831487906</v>
      </c>
      <c r="O3" s="183">
        <v>6.3580008674360045</v>
      </c>
      <c r="P3" s="183">
        <v>8.0384234866079964</v>
      </c>
      <c r="Q3" s="183">
        <v>4.8684043895022739</v>
      </c>
      <c r="R3" s="183">
        <v>-1.5157458725905002</v>
      </c>
      <c r="S3" s="183">
        <v>10.758976696428519</v>
      </c>
      <c r="T3" s="183">
        <v>16.555540669188446</v>
      </c>
      <c r="U3" s="184"/>
      <c r="V3" s="80"/>
    </row>
    <row r="4" spans="1:22" x14ac:dyDescent="0.35">
      <c r="A4" t="s">
        <v>185</v>
      </c>
      <c r="B4" s="14">
        <v>15.931497891774299</v>
      </c>
      <c r="C4" s="14">
        <v>23.119951719079594</v>
      </c>
      <c r="D4" s="14">
        <v>25.893913753780467</v>
      </c>
      <c r="E4" s="14">
        <v>31.999207673451224</v>
      </c>
      <c r="F4" s="14">
        <v>8.0342062019827836</v>
      </c>
      <c r="G4" s="14">
        <v>-22.53718814759138</v>
      </c>
      <c r="H4" s="14">
        <v>-4.8001453473072218</v>
      </c>
      <c r="I4" s="14">
        <v>9.2650478383987718</v>
      </c>
      <c r="J4" s="14">
        <v>10.932161968524341</v>
      </c>
      <c r="K4" s="14">
        <v>3.7608916618451929</v>
      </c>
      <c r="L4" s="14">
        <v>3.8541984903958593</v>
      </c>
      <c r="M4" s="14">
        <v>4.0054682588129538</v>
      </c>
      <c r="N4" s="14">
        <v>3.2524576831487906</v>
      </c>
      <c r="O4" s="14">
        <v>6.3580008674360045</v>
      </c>
      <c r="P4" s="14">
        <v>8.0384234866079964</v>
      </c>
      <c r="Q4" s="14">
        <v>5.2312280532776185</v>
      </c>
      <c r="R4" s="14">
        <v>-1.3480256380293127</v>
      </c>
      <c r="S4" s="14">
        <v>11.07363669077597</v>
      </c>
      <c r="T4" s="14">
        <v>16.200310353223486</v>
      </c>
      <c r="U4" s="58"/>
      <c r="V4" s="58"/>
    </row>
    <row r="5" spans="1:22" x14ac:dyDescent="0.35">
      <c r="A5" s="87" t="s">
        <v>186</v>
      </c>
      <c r="B5" s="14">
        <v>15.931172820159233</v>
      </c>
      <c r="C5" s="14">
        <v>23.12038714212332</v>
      </c>
      <c r="D5" s="14">
        <v>25.893883167548665</v>
      </c>
      <c r="E5" s="14">
        <v>31.998837209302309</v>
      </c>
      <c r="F5" s="14">
        <v>-0.77476017230594607</v>
      </c>
      <c r="G5" s="14">
        <v>-15.660136985693299</v>
      </c>
      <c r="H5" s="14">
        <v>-4.8000000000000114</v>
      </c>
      <c r="I5" s="14">
        <v>9.2647058823529278</v>
      </c>
      <c r="J5" s="14">
        <v>10.932614173387705</v>
      </c>
      <c r="K5" s="14">
        <v>3.7606330817122426</v>
      </c>
      <c r="L5" s="14">
        <v>3.8542353510044478</v>
      </c>
      <c r="M5" s="14">
        <v>4.0053670140270299</v>
      </c>
      <c r="N5" s="14">
        <v>3.2524692639212844</v>
      </c>
      <c r="O5" s="14">
        <v>6.357971408638889</v>
      </c>
      <c r="P5" s="14">
        <v>8.0387186670816959</v>
      </c>
      <c r="Q5" s="14">
        <v>5.2309148784369626</v>
      </c>
      <c r="R5" s="14">
        <v>-1.2536426042909454</v>
      </c>
      <c r="S5" s="58"/>
      <c r="T5" s="58"/>
      <c r="U5" s="58"/>
      <c r="V5" s="58"/>
    </row>
    <row r="6" spans="1:22" x14ac:dyDescent="0.35">
      <c r="A6" s="87" t="s">
        <v>187</v>
      </c>
      <c r="B6" s="14">
        <v>15.931172820159233</v>
      </c>
      <c r="C6" s="14">
        <v>23.12038714212332</v>
      </c>
      <c r="D6" s="14">
        <v>25.893883167548665</v>
      </c>
      <c r="E6" s="14">
        <v>31.998837209302309</v>
      </c>
      <c r="F6" s="14">
        <v>8.0343378641460959</v>
      </c>
      <c r="G6" s="14">
        <v>-22.537192340151421</v>
      </c>
      <c r="H6" s="14">
        <v>-4.8000000000000114</v>
      </c>
      <c r="I6" s="14">
        <v>9.2647058823529278</v>
      </c>
      <c r="J6" s="14">
        <v>10.932614173387705</v>
      </c>
      <c r="K6" s="14">
        <v>3.7606330817122426</v>
      </c>
      <c r="L6" s="14">
        <v>3.8542353510044478</v>
      </c>
      <c r="M6" s="14">
        <v>4.0053670140270299</v>
      </c>
      <c r="N6" s="14">
        <v>3.2524692639212844</v>
      </c>
      <c r="O6" s="14">
        <v>6.357971408638889</v>
      </c>
      <c r="P6" s="14">
        <v>8.0387186670816959</v>
      </c>
      <c r="Q6" s="14">
        <v>5.1232094835629312</v>
      </c>
      <c r="R6" s="58"/>
      <c r="S6" s="58"/>
      <c r="T6" s="58"/>
      <c r="U6" s="58"/>
      <c r="V6" s="58"/>
    </row>
    <row r="7" spans="1:22" x14ac:dyDescent="0.35">
      <c r="A7" s="87" t="s">
        <v>188</v>
      </c>
      <c r="B7" s="14">
        <v>15.881090699743552</v>
      </c>
      <c r="C7" s="14">
        <v>23.088874235594844</v>
      </c>
      <c r="D7" s="14">
        <v>25.913640766724399</v>
      </c>
      <c r="E7" s="14">
        <v>32.111551462874445</v>
      </c>
      <c r="F7" s="14">
        <v>7.910374674095749</v>
      </c>
      <c r="G7" s="14">
        <v>-22.599833202511761</v>
      </c>
      <c r="H7" s="14">
        <v>-4.8064988089390255</v>
      </c>
      <c r="I7" s="14">
        <v>13.254395845239614</v>
      </c>
      <c r="J7" s="14">
        <v>8.0028415354089617</v>
      </c>
      <c r="K7" s="14">
        <v>3.9859378543887374</v>
      </c>
      <c r="L7" s="14">
        <v>3.0108577585642848</v>
      </c>
      <c r="M7" s="14">
        <v>4.0103498363252186</v>
      </c>
      <c r="N7" s="14">
        <v>3.2547667227178039</v>
      </c>
      <c r="O7" s="14">
        <v>6.3169599728709898</v>
      </c>
      <c r="P7" s="14">
        <v>8.0861054138556341</v>
      </c>
      <c r="Q7" s="58"/>
      <c r="R7" s="58"/>
      <c r="S7" s="58"/>
      <c r="T7" s="58"/>
      <c r="U7" s="58"/>
      <c r="V7" s="58"/>
    </row>
    <row r="8" spans="1:22" x14ac:dyDescent="0.35">
      <c r="A8" s="81" t="s">
        <v>189</v>
      </c>
      <c r="B8" s="14">
        <v>15.681937309990573</v>
      </c>
      <c r="C8" s="14">
        <v>23.124813093004931</v>
      </c>
      <c r="D8" s="14">
        <v>25.812007330698393</v>
      </c>
      <c r="E8" s="14">
        <v>32.151026401539752</v>
      </c>
      <c r="F8" s="14">
        <v>7.9864538834414134</v>
      </c>
      <c r="G8" s="14">
        <v>-22.582562639380811</v>
      </c>
      <c r="H8" s="14">
        <v>-4.8599674872517369</v>
      </c>
      <c r="I8" s="14">
        <v>13.091706508006311</v>
      </c>
      <c r="J8" s="14">
        <v>7.9033234412602837</v>
      </c>
      <c r="K8" s="14">
        <v>4.0036122817579809</v>
      </c>
      <c r="L8" s="14">
        <v>3.7328421698899348</v>
      </c>
      <c r="M8" s="14">
        <v>3.2628454988965956</v>
      </c>
      <c r="N8" s="14">
        <v>2.6471792352411398</v>
      </c>
      <c r="O8" s="14">
        <v>6.8808181042253409</v>
      </c>
      <c r="P8" s="58"/>
      <c r="Q8" s="58"/>
      <c r="R8" s="58"/>
      <c r="S8" s="58"/>
      <c r="T8" s="58"/>
      <c r="U8" s="58"/>
      <c r="V8" s="58"/>
    </row>
    <row r="9" spans="1:22" x14ac:dyDescent="0.35">
      <c r="A9" s="4" t="s">
        <v>190</v>
      </c>
      <c r="B9" s="14">
        <v>15.661422153913088</v>
      </c>
      <c r="C9" s="14">
        <v>23.065995265339044</v>
      </c>
      <c r="D9" s="14">
        <v>25.774532640172648</v>
      </c>
      <c r="E9" s="14">
        <v>32.102704648121502</v>
      </c>
      <c r="F9" s="14">
        <v>7.7869153232642319</v>
      </c>
      <c r="G9" s="14">
        <v>-22.687317501555871</v>
      </c>
      <c r="H9" s="14">
        <v>-4.720508909923316</v>
      </c>
      <c r="I9" s="14">
        <v>13.183719237310187</v>
      </c>
      <c r="J9" s="14">
        <v>7.7962348177060825</v>
      </c>
      <c r="K9" s="14">
        <v>4.1167455533459352</v>
      </c>
      <c r="L9" s="14">
        <v>3.6494099072664987</v>
      </c>
      <c r="M9" s="14">
        <v>2.9729660612061171</v>
      </c>
      <c r="N9" s="14">
        <v>2.9496235329759646</v>
      </c>
      <c r="O9" s="14">
        <v>7.9694837565234655</v>
      </c>
      <c r="P9" s="58"/>
      <c r="Q9" s="58"/>
      <c r="R9" s="58"/>
      <c r="S9" s="58"/>
      <c r="T9" s="58"/>
      <c r="U9" s="58"/>
      <c r="V9" s="58"/>
    </row>
    <row r="10" spans="1:22" x14ac:dyDescent="0.35">
      <c r="A10" s="4" t="s">
        <v>191</v>
      </c>
      <c r="B10" s="14">
        <v>15.661422153913088</v>
      </c>
      <c r="C10" s="14">
        <v>23.065995265339044</v>
      </c>
      <c r="D10" s="14">
        <v>25.774532640172648</v>
      </c>
      <c r="E10" s="14">
        <v>32.102704648121502</v>
      </c>
      <c r="F10" s="14">
        <v>7.7869200942828769</v>
      </c>
      <c r="G10" s="14">
        <v>-22.687317501555874</v>
      </c>
      <c r="H10" s="14">
        <v>-4.720514221558834</v>
      </c>
      <c r="I10" s="14">
        <v>13.183719972275432</v>
      </c>
      <c r="J10" s="14">
        <v>7.7962401271432986</v>
      </c>
      <c r="K10" s="14">
        <v>4.1167455533459361</v>
      </c>
      <c r="L10" s="14">
        <v>3.6494055187200467</v>
      </c>
      <c r="M10" s="14">
        <v>2.9729704211119214</v>
      </c>
      <c r="N10" s="14">
        <v>2.9496235329759588</v>
      </c>
      <c r="O10" s="14">
        <v>7.9694837565234673</v>
      </c>
      <c r="P10" s="58"/>
      <c r="Q10" s="58"/>
      <c r="R10" s="58"/>
      <c r="S10" s="58"/>
      <c r="T10" s="58"/>
      <c r="U10" s="58"/>
      <c r="V10" s="58"/>
    </row>
    <row r="11" spans="1:22" x14ac:dyDescent="0.35">
      <c r="A11" s="74" t="s">
        <v>192</v>
      </c>
      <c r="B11" s="14">
        <v>16.481579570718267</v>
      </c>
      <c r="C11" s="14">
        <v>21.297314499882077</v>
      </c>
      <c r="D11" s="14">
        <v>23.623830071667626</v>
      </c>
      <c r="E11" s="14">
        <v>32.30186193664251</v>
      </c>
      <c r="F11" s="14">
        <v>9.2662675314712608</v>
      </c>
      <c r="G11" s="14">
        <v>-18.739977440844481</v>
      </c>
      <c r="H11" s="14">
        <v>-2.1905333766436486</v>
      </c>
      <c r="I11" s="14">
        <v>11.663663673569015</v>
      </c>
      <c r="J11" s="14">
        <v>8.7182359321985157</v>
      </c>
      <c r="K11" s="14">
        <v>5.5827513533242827</v>
      </c>
      <c r="L11" s="58"/>
      <c r="M11" s="58"/>
      <c r="N11" s="58"/>
      <c r="O11" s="185"/>
      <c r="P11" s="186"/>
      <c r="Q11" s="186"/>
      <c r="R11" s="58"/>
      <c r="S11" s="58"/>
      <c r="T11" s="58"/>
      <c r="U11" s="58"/>
      <c r="V11" s="58"/>
    </row>
    <row r="12" spans="1:22" x14ac:dyDescent="0.35">
      <c r="A12" s="4" t="s">
        <v>193</v>
      </c>
      <c r="B12" s="5">
        <v>13.9</v>
      </c>
      <c r="C12" s="14">
        <v>11.1</v>
      </c>
      <c r="D12" s="15">
        <v>9.6</v>
      </c>
      <c r="E12" s="16">
        <v>9.1</v>
      </c>
      <c r="F12" s="22"/>
      <c r="G12" s="22"/>
      <c r="H12" s="17"/>
      <c r="I12" s="17"/>
      <c r="J12" s="17"/>
      <c r="K12" s="17"/>
      <c r="L12" s="17"/>
      <c r="M12" s="17"/>
      <c r="N12" s="17"/>
      <c r="O12" s="26"/>
      <c r="P12" s="82"/>
      <c r="Q12" s="82"/>
      <c r="R12" s="82"/>
    </row>
    <row r="13" spans="1:22" x14ac:dyDescent="0.35">
      <c r="A13" s="4" t="s">
        <v>193</v>
      </c>
      <c r="B13" s="27"/>
      <c r="C13" s="5">
        <v>14.6</v>
      </c>
      <c r="D13" s="14">
        <v>12.3</v>
      </c>
      <c r="E13" s="15">
        <v>10.5</v>
      </c>
      <c r="F13" s="16">
        <v>10.1</v>
      </c>
      <c r="G13" s="22"/>
      <c r="H13" s="22"/>
      <c r="I13" s="17"/>
      <c r="J13" s="17"/>
      <c r="K13" s="17"/>
      <c r="L13" s="17"/>
      <c r="M13" s="17"/>
      <c r="N13" s="17"/>
      <c r="O13" s="26"/>
      <c r="P13" s="82"/>
      <c r="Q13" s="82"/>
      <c r="R13" s="82"/>
    </row>
    <row r="14" spans="1:22" x14ac:dyDescent="0.35">
      <c r="A14" s="4" t="s">
        <v>193</v>
      </c>
      <c r="B14" s="27"/>
      <c r="C14" s="17"/>
      <c r="D14" s="5">
        <v>21.4</v>
      </c>
      <c r="E14" s="14">
        <v>17.100000000000001</v>
      </c>
      <c r="F14" s="15">
        <v>14</v>
      </c>
      <c r="G14" s="16">
        <v>12.3</v>
      </c>
      <c r="H14" s="17"/>
      <c r="I14" s="17"/>
      <c r="J14" s="17"/>
      <c r="K14" s="17"/>
      <c r="L14" s="17"/>
      <c r="M14" s="17"/>
      <c r="N14" s="17"/>
      <c r="O14" s="26"/>
    </row>
    <row r="15" spans="1:22" x14ac:dyDescent="0.35">
      <c r="A15" s="4" t="s">
        <v>193</v>
      </c>
      <c r="B15" s="28"/>
      <c r="C15" s="5"/>
      <c r="D15" s="5"/>
      <c r="E15" s="5">
        <v>20.9</v>
      </c>
      <c r="F15" s="14">
        <v>15.9</v>
      </c>
      <c r="G15" s="15">
        <v>13.9</v>
      </c>
      <c r="H15" s="16">
        <v>12.6</v>
      </c>
      <c r="I15" s="17"/>
      <c r="J15" s="17"/>
      <c r="K15" s="17"/>
      <c r="L15" s="17"/>
      <c r="M15" s="17"/>
      <c r="N15" s="17"/>
      <c r="O15" s="26"/>
    </row>
    <row r="16" spans="1:22" x14ac:dyDescent="0.35">
      <c r="A16" s="4" t="s">
        <v>193</v>
      </c>
      <c r="B16" s="27"/>
      <c r="C16" s="17"/>
      <c r="D16" s="17"/>
      <c r="E16" s="17"/>
      <c r="F16" s="5">
        <v>15.3</v>
      </c>
      <c r="G16" s="14">
        <v>10.7</v>
      </c>
      <c r="H16" s="15">
        <v>10.7</v>
      </c>
      <c r="I16" s="16">
        <v>10.3</v>
      </c>
      <c r="J16" s="17"/>
      <c r="K16" s="17"/>
      <c r="L16" s="17"/>
      <c r="M16" s="17"/>
      <c r="N16" s="17"/>
      <c r="O16" s="26"/>
    </row>
    <row r="17" spans="1:22" x14ac:dyDescent="0.35">
      <c r="A17" s="4" t="s">
        <v>193</v>
      </c>
      <c r="B17" s="27"/>
      <c r="C17" s="17"/>
      <c r="D17" s="17"/>
      <c r="E17" s="17"/>
      <c r="F17" s="17"/>
      <c r="G17" s="5">
        <v>-19.7</v>
      </c>
      <c r="H17" s="14">
        <v>-8.8000000000000007</v>
      </c>
      <c r="I17" s="15">
        <v>-0.3</v>
      </c>
      <c r="J17" s="16">
        <v>4.2</v>
      </c>
      <c r="K17" s="19"/>
      <c r="L17" s="19"/>
      <c r="M17" s="19"/>
      <c r="N17" s="19"/>
      <c r="O17" s="19"/>
    </row>
    <row r="18" spans="1:22" x14ac:dyDescent="0.35">
      <c r="A18" s="4" t="s">
        <v>193</v>
      </c>
      <c r="B18" s="28"/>
      <c r="C18" s="5"/>
      <c r="D18" s="5"/>
      <c r="E18" s="5"/>
      <c r="F18" s="5"/>
      <c r="G18" s="5"/>
      <c r="H18" s="5">
        <v>-3.4</v>
      </c>
      <c r="I18" s="14">
        <v>3.9</v>
      </c>
      <c r="J18" s="15">
        <v>5.0999999999999996</v>
      </c>
      <c r="K18" s="16">
        <v>5.5</v>
      </c>
      <c r="L18" s="22"/>
      <c r="M18" s="19"/>
      <c r="N18" s="19"/>
      <c r="O18" s="19"/>
    </row>
    <row r="19" spans="1:22" x14ac:dyDescent="0.35">
      <c r="A19" s="4" t="s">
        <v>193</v>
      </c>
      <c r="B19" s="28"/>
      <c r="C19" s="5"/>
      <c r="D19" s="5"/>
      <c r="E19" s="5"/>
      <c r="F19" s="5"/>
      <c r="G19" s="5"/>
      <c r="H19" s="5"/>
      <c r="I19" s="5">
        <v>8.6999999999999993</v>
      </c>
      <c r="J19" s="14">
        <v>4.3</v>
      </c>
      <c r="K19" s="15">
        <v>6.1</v>
      </c>
      <c r="L19" s="16">
        <v>6.1</v>
      </c>
      <c r="M19" s="19"/>
      <c r="N19" s="19"/>
      <c r="O19" s="19"/>
    </row>
    <row r="20" spans="1:22" x14ac:dyDescent="0.35">
      <c r="A20" s="4" t="s">
        <v>193</v>
      </c>
      <c r="B20" s="29"/>
      <c r="C20" s="20"/>
      <c r="D20" s="20"/>
      <c r="E20" s="20"/>
      <c r="F20" s="20"/>
      <c r="G20" s="20"/>
      <c r="H20" s="20"/>
      <c r="I20" s="20"/>
      <c r="J20" s="5">
        <v>6.7</v>
      </c>
      <c r="K20" s="14">
        <v>5.8</v>
      </c>
      <c r="L20" s="15">
        <v>6.1</v>
      </c>
      <c r="M20" s="16">
        <v>6.1</v>
      </c>
      <c r="N20" s="19"/>
      <c r="O20" s="19"/>
    </row>
    <row r="21" spans="1:22" x14ac:dyDescent="0.35">
      <c r="A21" s="4" t="s">
        <v>193</v>
      </c>
      <c r="B21" s="29"/>
      <c r="C21" s="20"/>
      <c r="D21" s="20"/>
      <c r="E21" s="20"/>
      <c r="F21" s="20"/>
      <c r="G21" s="20"/>
      <c r="H21" s="20"/>
      <c r="I21" s="20"/>
      <c r="J21" s="20"/>
      <c r="K21" s="5">
        <v>5.2</v>
      </c>
      <c r="L21" s="14">
        <v>6.6</v>
      </c>
      <c r="M21" s="15">
        <v>6.6</v>
      </c>
      <c r="N21" s="16">
        <v>6.6</v>
      </c>
      <c r="O21" s="19"/>
    </row>
    <row r="22" spans="1:22" x14ac:dyDescent="0.35">
      <c r="A22" s="4" t="s">
        <v>193</v>
      </c>
      <c r="B22" s="29"/>
      <c r="C22" s="20"/>
      <c r="D22" s="20"/>
      <c r="E22" s="20"/>
      <c r="F22" s="20"/>
      <c r="G22" s="20"/>
      <c r="H22" s="20"/>
      <c r="I22" s="20"/>
      <c r="J22" s="20"/>
      <c r="K22" s="20"/>
      <c r="L22" s="5">
        <v>3.8</v>
      </c>
      <c r="M22" s="14">
        <v>5.2</v>
      </c>
      <c r="N22" s="15">
        <v>5.9</v>
      </c>
      <c r="O22" s="16">
        <v>6.2</v>
      </c>
    </row>
    <row r="23" spans="1:22" x14ac:dyDescent="0.35">
      <c r="A23" s="4" t="s">
        <v>193</v>
      </c>
      <c r="B23" s="2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5">
        <v>3.2</v>
      </c>
      <c r="N23" s="14">
        <v>5.2</v>
      </c>
      <c r="O23" s="15">
        <v>6.2</v>
      </c>
      <c r="P23" s="16">
        <v>6.2</v>
      </c>
      <c r="Q23" s="85"/>
      <c r="R23" s="85"/>
      <c r="S23" s="85"/>
      <c r="T23" s="85"/>
      <c r="U23" s="85"/>
      <c r="V23" s="85"/>
    </row>
    <row r="24" spans="1:22" x14ac:dyDescent="0.35">
      <c r="A24" s="4" t="s">
        <v>193</v>
      </c>
      <c r="B24" s="2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5">
        <v>2.8</v>
      </c>
      <c r="O24" s="14">
        <v>5.3</v>
      </c>
      <c r="P24" s="15">
        <v>5.7</v>
      </c>
      <c r="Q24" s="16">
        <v>6.1</v>
      </c>
      <c r="R24" s="85"/>
      <c r="S24" s="85"/>
      <c r="T24" s="85"/>
      <c r="U24" s="85"/>
      <c r="V24" s="85"/>
    </row>
    <row r="25" spans="1:22" x14ac:dyDescent="0.35">
      <c r="A25" s="4" t="s">
        <v>193</v>
      </c>
      <c r="B25" s="17"/>
      <c r="C25" s="17"/>
      <c r="D25" s="17"/>
      <c r="E25" s="17"/>
      <c r="F25" s="5"/>
      <c r="G25" s="17"/>
      <c r="H25" s="17"/>
      <c r="I25" s="5"/>
      <c r="J25" s="5"/>
      <c r="K25" s="20"/>
      <c r="L25" s="4"/>
      <c r="M25" s="4"/>
      <c r="N25" s="4"/>
      <c r="O25" s="5">
        <v>6.6</v>
      </c>
      <c r="P25" s="14">
        <v>6.3</v>
      </c>
      <c r="Q25" s="15">
        <v>5.7</v>
      </c>
      <c r="R25" s="16">
        <v>5.6</v>
      </c>
      <c r="S25" s="85"/>
      <c r="T25" s="85"/>
      <c r="U25" s="85"/>
      <c r="V25" s="85"/>
    </row>
    <row r="26" spans="1:22" x14ac:dyDescent="0.35">
      <c r="A26" s="4" t="s">
        <v>193</v>
      </c>
      <c r="B26" s="17"/>
      <c r="C26" s="17"/>
      <c r="D26" s="17"/>
      <c r="E26" s="17"/>
      <c r="F26" s="5"/>
      <c r="G26" s="17"/>
      <c r="H26" s="17"/>
      <c r="I26" s="5"/>
      <c r="J26" s="5"/>
      <c r="K26" s="20"/>
      <c r="L26" s="4"/>
      <c r="M26" s="4"/>
      <c r="N26" s="4"/>
      <c r="P26" s="123">
        <v>7.4</v>
      </c>
      <c r="Q26" s="124">
        <v>6.203196889445195</v>
      </c>
      <c r="R26" s="125">
        <v>5.831846686060449</v>
      </c>
      <c r="S26" s="126">
        <v>5.5212703309292399</v>
      </c>
      <c r="T26" s="85"/>
      <c r="U26" s="85"/>
      <c r="V26" s="85"/>
    </row>
    <row r="27" spans="1:22" x14ac:dyDescent="0.35">
      <c r="A27" s="4" t="s">
        <v>193</v>
      </c>
      <c r="B27" s="17"/>
      <c r="C27" s="17"/>
      <c r="D27" s="17"/>
      <c r="E27" s="17"/>
      <c r="F27" s="5"/>
      <c r="G27" s="17"/>
      <c r="H27" s="17"/>
      <c r="I27" s="5"/>
      <c r="J27" s="5"/>
      <c r="K27" s="20"/>
      <c r="L27" s="4"/>
      <c r="M27" s="4"/>
      <c r="N27" s="4"/>
      <c r="P27" s="85"/>
      <c r="Q27" s="127">
        <v>6.3619473041338859</v>
      </c>
      <c r="R27" s="128">
        <v>5.5808427249407044</v>
      </c>
      <c r="S27" s="129">
        <v>5.2631286310288239</v>
      </c>
      <c r="T27" s="130">
        <v>5.2616150193949052</v>
      </c>
      <c r="U27" s="85"/>
      <c r="V27" s="85"/>
    </row>
    <row r="28" spans="1:22" x14ac:dyDescent="0.35">
      <c r="A28" s="4" t="s">
        <v>193</v>
      </c>
      <c r="B28" s="17"/>
      <c r="C28" s="17"/>
      <c r="D28" s="17"/>
      <c r="E28" s="17"/>
      <c r="F28" s="5"/>
      <c r="G28" s="17"/>
      <c r="H28" s="17"/>
      <c r="I28" s="5"/>
      <c r="J28" s="5"/>
      <c r="K28" s="20"/>
      <c r="L28" s="4"/>
      <c r="M28" s="4"/>
      <c r="N28" s="4"/>
      <c r="P28" s="85"/>
      <c r="Q28" s="187"/>
      <c r="R28" s="187">
        <v>-7.5</v>
      </c>
      <c r="S28" s="128">
        <v>6.5</v>
      </c>
      <c r="T28" s="129">
        <v>5.3</v>
      </c>
      <c r="U28" s="130">
        <v>5.2</v>
      </c>
      <c r="V28" s="85"/>
    </row>
    <row r="29" spans="1:22" x14ac:dyDescent="0.35">
      <c r="A29" s="4" t="s">
        <v>193</v>
      </c>
      <c r="B29" s="17"/>
      <c r="C29" s="17"/>
      <c r="D29" s="17"/>
      <c r="E29" s="17"/>
      <c r="F29" s="5"/>
      <c r="G29" s="17"/>
      <c r="H29" s="17"/>
      <c r="I29" s="5"/>
      <c r="J29" s="5"/>
      <c r="K29" s="20"/>
      <c r="L29" s="4"/>
      <c r="M29" s="4"/>
      <c r="N29" s="4"/>
      <c r="P29" s="85"/>
      <c r="Q29" s="187"/>
      <c r="R29" s="187"/>
      <c r="S29" s="187">
        <v>6.9</v>
      </c>
      <c r="T29" s="128">
        <v>8.5</v>
      </c>
      <c r="U29" s="129">
        <v>6.2</v>
      </c>
      <c r="V29" s="130">
        <v>5.3</v>
      </c>
    </row>
    <row r="30" spans="1:22" x14ac:dyDescent="0.35">
      <c r="A30" s="4"/>
      <c r="B30" s="17"/>
      <c r="C30" s="17"/>
      <c r="D30" s="17"/>
      <c r="E30" s="17"/>
      <c r="F30" s="5"/>
      <c r="G30" s="17"/>
      <c r="H30" s="17"/>
      <c r="I30" s="5"/>
      <c r="J30" s="5"/>
      <c r="K30" s="20"/>
      <c r="L30" s="4"/>
      <c r="M30" s="4"/>
      <c r="N30" s="4"/>
      <c r="O30" s="4"/>
      <c r="P30" s="4"/>
      <c r="Q30" s="4"/>
      <c r="R30" s="4"/>
      <c r="S30" s="4"/>
      <c r="T30" s="4"/>
      <c r="U30" s="4"/>
      <c r="V30" s="85"/>
    </row>
    <row r="31" spans="1:22" x14ac:dyDescent="0.35">
      <c r="A31" s="12"/>
      <c r="B31" s="9"/>
      <c r="C31" s="9"/>
      <c r="D31" s="9"/>
      <c r="E31" s="9"/>
      <c r="F31" s="9"/>
      <c r="G31" s="9"/>
      <c r="H31" s="9"/>
      <c r="I31" s="12"/>
      <c r="J31" s="9"/>
      <c r="K31" s="12"/>
      <c r="L31" s="9"/>
      <c r="M31" s="12"/>
      <c r="N31" s="9"/>
      <c r="O31" s="9"/>
      <c r="P31" s="9"/>
      <c r="Q31" s="9"/>
      <c r="R31" s="9"/>
      <c r="S31" s="9"/>
      <c r="T31" s="9"/>
    </row>
    <row r="32" spans="1:22" x14ac:dyDescent="0.35">
      <c r="A32" s="23"/>
      <c r="B32" s="24" t="s">
        <v>29</v>
      </c>
      <c r="C32" s="24" t="s">
        <v>30</v>
      </c>
      <c r="D32" s="24" t="s">
        <v>31</v>
      </c>
      <c r="E32" s="24" t="s">
        <v>24</v>
      </c>
      <c r="F32" s="24" t="s">
        <v>25</v>
      </c>
      <c r="G32" s="24" t="s">
        <v>23</v>
      </c>
      <c r="H32" s="24" t="s">
        <v>12</v>
      </c>
      <c r="I32" s="24" t="s">
        <v>13</v>
      </c>
      <c r="J32" s="24" t="s">
        <v>14</v>
      </c>
      <c r="K32" s="24" t="s">
        <v>15</v>
      </c>
      <c r="L32" s="24" t="s">
        <v>16</v>
      </c>
      <c r="M32" s="24" t="s">
        <v>17</v>
      </c>
      <c r="N32" s="1" t="s">
        <v>18</v>
      </c>
      <c r="O32" s="1" t="s">
        <v>19</v>
      </c>
      <c r="P32" s="1" t="s">
        <v>90</v>
      </c>
      <c r="Q32" s="1" t="s">
        <v>91</v>
      </c>
      <c r="R32" s="1" t="s">
        <v>92</v>
      </c>
      <c r="S32" s="1" t="s">
        <v>102</v>
      </c>
      <c r="T32" s="1" t="s">
        <v>103</v>
      </c>
      <c r="U32" s="1" t="s">
        <v>133</v>
      </c>
      <c r="V32" s="1" t="s">
        <v>150</v>
      </c>
    </row>
    <row r="33" spans="1:22" x14ac:dyDescent="0.35">
      <c r="A33" s="134" t="s">
        <v>194</v>
      </c>
      <c r="B33" s="183">
        <v>8.2841459778732371</v>
      </c>
      <c r="C33" s="183">
        <v>10.720365956564876</v>
      </c>
      <c r="D33" s="183">
        <v>11.97183569390215</v>
      </c>
      <c r="E33" s="183">
        <v>9.9419216276239979</v>
      </c>
      <c r="F33" s="183">
        <v>-3.2491207230560235</v>
      </c>
      <c r="G33" s="183">
        <v>-14.260140037713171</v>
      </c>
      <c r="H33" s="183">
        <v>-4.4555672599809952</v>
      </c>
      <c r="I33" s="183">
        <v>2.5737123633337688</v>
      </c>
      <c r="J33" s="183">
        <v>7.0422471605450738</v>
      </c>
      <c r="K33" s="183">
        <v>2.0079668787663678</v>
      </c>
      <c r="L33" s="183">
        <v>1.9021726838050625</v>
      </c>
      <c r="M33" s="183">
        <v>3.8852600542676328</v>
      </c>
      <c r="N33" s="183">
        <v>2.3686147466442264</v>
      </c>
      <c r="O33" s="183">
        <v>3.3124759358745877</v>
      </c>
      <c r="P33" s="183">
        <v>3.9905192406926915</v>
      </c>
      <c r="Q33" s="183">
        <v>0.58750238349409756</v>
      </c>
      <c r="R33" s="183">
        <v>-3.5138028419790572</v>
      </c>
      <c r="S33" s="183">
        <v>6.7317352782466457</v>
      </c>
      <c r="T33" s="183">
        <v>3.3584739544282343</v>
      </c>
      <c r="U33" s="184"/>
      <c r="V33" s="184"/>
    </row>
    <row r="34" spans="1:22" x14ac:dyDescent="0.35">
      <c r="A34" s="44" t="s">
        <v>199</v>
      </c>
      <c r="B34" s="14">
        <v>8.2841459778732371</v>
      </c>
      <c r="C34" s="14">
        <v>10.720365956564876</v>
      </c>
      <c r="D34" s="14">
        <v>11.97183569390215</v>
      </c>
      <c r="E34" s="14">
        <v>9.9419216276239979</v>
      </c>
      <c r="F34" s="14">
        <v>-3.2491207230560235</v>
      </c>
      <c r="G34" s="14">
        <v>-14.260140037713171</v>
      </c>
      <c r="H34" s="14">
        <v>-4.4555672599809952</v>
      </c>
      <c r="I34" s="14">
        <v>2.5737123633337688</v>
      </c>
      <c r="J34" s="14">
        <v>7.0422471605450738</v>
      </c>
      <c r="K34" s="14">
        <v>2.0079668787663678</v>
      </c>
      <c r="L34" s="14">
        <v>1.9021726838050625</v>
      </c>
      <c r="M34" s="14">
        <v>3.8852600542676328</v>
      </c>
      <c r="N34" s="14">
        <v>2.3686147466442264</v>
      </c>
      <c r="O34" s="14">
        <v>3.3124759358745877</v>
      </c>
      <c r="P34" s="14">
        <v>3.9918545047074758</v>
      </c>
      <c r="Q34" s="14">
        <v>2.5697038877106309</v>
      </c>
      <c r="R34" s="14">
        <v>-2.2980746488968435</v>
      </c>
      <c r="S34" s="14">
        <v>4.2766214379365692</v>
      </c>
      <c r="T34" s="14">
        <v>2.7630841901348475</v>
      </c>
      <c r="U34" s="58"/>
      <c r="V34" s="58"/>
    </row>
    <row r="35" spans="1:22" x14ac:dyDescent="0.35">
      <c r="A35" s="87" t="s">
        <v>195</v>
      </c>
      <c r="B35" s="14">
        <v>8.3000000000000007</v>
      </c>
      <c r="C35" s="14">
        <v>10.7</v>
      </c>
      <c r="D35" s="14">
        <v>12</v>
      </c>
      <c r="E35" s="14">
        <v>9.9</v>
      </c>
      <c r="F35" s="14">
        <v>-3.2</v>
      </c>
      <c r="G35" s="14">
        <v>-14.3</v>
      </c>
      <c r="H35" s="14">
        <v>-4.5</v>
      </c>
      <c r="I35" s="14">
        <v>2.6</v>
      </c>
      <c r="J35" s="14">
        <v>7</v>
      </c>
      <c r="K35" s="14">
        <v>2</v>
      </c>
      <c r="L35" s="14">
        <v>1.9</v>
      </c>
      <c r="M35" s="14">
        <v>3.9</v>
      </c>
      <c r="N35" s="14">
        <v>2.4</v>
      </c>
      <c r="O35" s="14">
        <v>3.3</v>
      </c>
      <c r="P35" s="14">
        <v>4</v>
      </c>
      <c r="Q35" s="14">
        <v>2.6</v>
      </c>
      <c r="R35" s="14">
        <v>-2.2000000000000002</v>
      </c>
      <c r="S35" s="58"/>
      <c r="T35" s="58"/>
      <c r="U35" s="58"/>
      <c r="V35" s="58"/>
    </row>
    <row r="36" spans="1:22" x14ac:dyDescent="0.35">
      <c r="A36" s="87" t="s">
        <v>196</v>
      </c>
      <c r="B36" s="14">
        <v>8.3000000000000007</v>
      </c>
      <c r="C36" s="14">
        <v>10.7</v>
      </c>
      <c r="D36" s="14">
        <v>12</v>
      </c>
      <c r="E36" s="14">
        <v>9.9</v>
      </c>
      <c r="F36" s="14">
        <v>-3.2</v>
      </c>
      <c r="G36" s="14">
        <v>-14.2</v>
      </c>
      <c r="H36" s="14">
        <v>-4.5</v>
      </c>
      <c r="I36" s="14">
        <v>2.6</v>
      </c>
      <c r="J36" s="14">
        <v>7</v>
      </c>
      <c r="K36" s="14">
        <v>2</v>
      </c>
      <c r="L36" s="14">
        <v>1.9</v>
      </c>
      <c r="M36" s="14">
        <v>3.9</v>
      </c>
      <c r="N36" s="14">
        <v>2.4</v>
      </c>
      <c r="O36" s="14">
        <v>3.3</v>
      </c>
      <c r="P36" s="14">
        <v>4</v>
      </c>
      <c r="Q36" s="14">
        <v>2.5</v>
      </c>
      <c r="R36" s="58"/>
      <c r="S36" s="58"/>
      <c r="T36" s="58"/>
      <c r="U36" s="58"/>
      <c r="V36" s="58"/>
    </row>
    <row r="37" spans="1:22" x14ac:dyDescent="0.35">
      <c r="A37" s="87" t="s">
        <v>197</v>
      </c>
      <c r="B37" s="14">
        <v>8.5</v>
      </c>
      <c r="C37" s="14">
        <v>10.7</v>
      </c>
      <c r="D37" s="14">
        <v>12</v>
      </c>
      <c r="E37" s="14">
        <v>10</v>
      </c>
      <c r="F37" s="14">
        <v>-3.3</v>
      </c>
      <c r="G37" s="14">
        <v>-14.3</v>
      </c>
      <c r="H37" s="14">
        <v>-4.4000000000000004</v>
      </c>
      <c r="I37" s="14">
        <v>6.5</v>
      </c>
      <c r="J37" s="14">
        <v>4.3</v>
      </c>
      <c r="K37" s="14">
        <v>2.2999999999999998</v>
      </c>
      <c r="L37" s="14">
        <v>1.1000000000000001</v>
      </c>
      <c r="M37" s="14">
        <v>4</v>
      </c>
      <c r="N37" s="14">
        <v>2.4</v>
      </c>
      <c r="O37" s="14">
        <v>3.3</v>
      </c>
      <c r="P37" s="14">
        <v>4</v>
      </c>
      <c r="Q37" s="58"/>
      <c r="R37" s="58"/>
      <c r="S37" s="58"/>
      <c r="T37" s="58"/>
      <c r="U37" s="58"/>
      <c r="V37" s="58"/>
    </row>
    <row r="38" spans="1:22" x14ac:dyDescent="0.35">
      <c r="A38" s="81" t="s">
        <v>198</v>
      </c>
      <c r="B38" s="14">
        <v>8.3355467999927182</v>
      </c>
      <c r="C38" s="14">
        <v>10.697037062198</v>
      </c>
      <c r="D38" s="14">
        <v>11.889385367081907</v>
      </c>
      <c r="E38" s="14">
        <v>9.9792693296943966</v>
      </c>
      <c r="F38" s="14">
        <v>-3.3</v>
      </c>
      <c r="G38" s="14">
        <v>-14.2</v>
      </c>
      <c r="H38" s="14">
        <v>-4.5</v>
      </c>
      <c r="I38" s="14">
        <v>6.2851186149342597</v>
      </c>
      <c r="J38" s="14">
        <v>4.1342316499835663</v>
      </c>
      <c r="K38" s="14">
        <v>2.3280042634440168</v>
      </c>
      <c r="L38" s="14">
        <v>1.915190377943321</v>
      </c>
      <c r="M38" s="14">
        <v>3.2605243813785378</v>
      </c>
      <c r="N38" s="14">
        <v>1.7738095769341156</v>
      </c>
      <c r="O38" s="14">
        <v>3.7873137577999705</v>
      </c>
      <c r="P38" s="58"/>
      <c r="Q38" s="58"/>
      <c r="R38" s="58"/>
      <c r="S38" s="58"/>
      <c r="T38" s="58"/>
      <c r="U38" s="58"/>
      <c r="V38" s="58"/>
    </row>
    <row r="39" spans="1:22" x14ac:dyDescent="0.35">
      <c r="A39" s="4" t="s">
        <v>200</v>
      </c>
      <c r="B39" s="14">
        <v>8.3355467999927182</v>
      </c>
      <c r="C39" s="14">
        <v>10.697037062198014</v>
      </c>
      <c r="D39" s="14">
        <v>11.889385367081905</v>
      </c>
      <c r="E39" s="14">
        <v>9.9792693296943877</v>
      </c>
      <c r="F39" s="14">
        <v>-3.5476442246113349</v>
      </c>
      <c r="G39" s="14">
        <v>-14.401691783140869</v>
      </c>
      <c r="H39" s="14">
        <v>-3.9406703055711478</v>
      </c>
      <c r="I39" s="14">
        <v>6.3810212588655268</v>
      </c>
      <c r="J39" s="14">
        <v>4.0346283749703504</v>
      </c>
      <c r="K39" s="14">
        <v>2.4298512084855783</v>
      </c>
      <c r="L39" s="14">
        <v>1.8582436516565437</v>
      </c>
      <c r="M39" s="14">
        <v>2.9717038316125821</v>
      </c>
      <c r="N39" s="14">
        <v>2.0643812960710717</v>
      </c>
      <c r="O39" s="14">
        <v>4.6364796214269033</v>
      </c>
      <c r="P39" s="58"/>
      <c r="Q39" s="58"/>
      <c r="R39" s="58"/>
      <c r="S39" s="58"/>
      <c r="T39" s="58"/>
      <c r="U39" s="58"/>
      <c r="V39" s="58"/>
    </row>
    <row r="40" spans="1:22" x14ac:dyDescent="0.35">
      <c r="A40" s="4" t="s">
        <v>202</v>
      </c>
      <c r="B40" s="14">
        <v>8.3355467999927182</v>
      </c>
      <c r="C40" s="14">
        <v>10.697037062198014</v>
      </c>
      <c r="D40" s="14">
        <v>11.889385367081905</v>
      </c>
      <c r="E40" s="14">
        <v>9.9792693296943877</v>
      </c>
      <c r="F40" s="14">
        <v>-3.5476442246113451</v>
      </c>
      <c r="G40" s="14">
        <v>-14.40169178314086</v>
      </c>
      <c r="H40" s="14">
        <v>-3.9406703055711567</v>
      </c>
      <c r="I40" s="14">
        <v>6.3810212588655251</v>
      </c>
      <c r="J40" s="14">
        <v>4.034628374970346</v>
      </c>
      <c r="K40" s="14">
        <v>2.4298512084855797</v>
      </c>
      <c r="L40" s="14">
        <v>1.8582436516565475</v>
      </c>
      <c r="M40" s="14">
        <v>2.9717038316125746</v>
      </c>
      <c r="N40" s="14">
        <v>2.0643812960710854</v>
      </c>
      <c r="O40" s="14">
        <v>4.6364796214268917</v>
      </c>
      <c r="P40" s="58"/>
      <c r="Q40" s="58"/>
      <c r="R40" s="58"/>
      <c r="S40" s="58"/>
      <c r="T40" s="58"/>
      <c r="U40" s="58"/>
      <c r="V40" s="58"/>
    </row>
    <row r="41" spans="1:22" x14ac:dyDescent="0.35">
      <c r="A41" s="4" t="s">
        <v>201</v>
      </c>
      <c r="B41" s="14">
        <v>8.8271662011556327</v>
      </c>
      <c r="C41" s="14">
        <v>10.098466345875556</v>
      </c>
      <c r="D41" s="14">
        <v>10.988177506469857</v>
      </c>
      <c r="E41" s="14">
        <v>9.9870549212954582</v>
      </c>
      <c r="F41" s="14">
        <v>-2.7714461598629407</v>
      </c>
      <c r="G41" s="14">
        <v>-17.699033956598377</v>
      </c>
      <c r="H41" s="14">
        <v>-1.3066131481671377</v>
      </c>
      <c r="I41" s="14">
        <v>5.306487211676977</v>
      </c>
      <c r="J41" s="14">
        <v>5.2167352076547626</v>
      </c>
      <c r="K41" s="14">
        <v>4.1100958052690046</v>
      </c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</row>
    <row r="42" spans="1:22" x14ac:dyDescent="0.35">
      <c r="A42" s="25" t="s">
        <v>203</v>
      </c>
      <c r="B42" s="5">
        <v>7.5</v>
      </c>
      <c r="C42" s="14">
        <v>6.7</v>
      </c>
      <c r="D42" s="15">
        <v>6.5</v>
      </c>
      <c r="E42" s="16">
        <v>6.5</v>
      </c>
      <c r="F42" s="188"/>
      <c r="G42" s="188"/>
      <c r="H42" s="17"/>
      <c r="I42" s="17"/>
      <c r="J42" s="17"/>
      <c r="K42" s="17"/>
      <c r="L42" s="17"/>
      <c r="M42" s="17"/>
      <c r="N42" s="17"/>
      <c r="O42" s="86"/>
      <c r="P42" s="85"/>
      <c r="Q42" s="85"/>
      <c r="R42" s="85"/>
      <c r="S42" s="85"/>
      <c r="T42" s="85"/>
      <c r="U42" s="85"/>
      <c r="V42" s="85"/>
    </row>
    <row r="43" spans="1:22" x14ac:dyDescent="0.35">
      <c r="A43" s="25" t="s">
        <v>203</v>
      </c>
      <c r="B43" s="17"/>
      <c r="C43" s="5">
        <v>7.5</v>
      </c>
      <c r="D43" s="14">
        <v>7.5</v>
      </c>
      <c r="E43" s="15">
        <v>7</v>
      </c>
      <c r="F43" s="16">
        <v>7</v>
      </c>
      <c r="G43" s="188"/>
      <c r="H43" s="188"/>
      <c r="I43" s="17"/>
      <c r="J43" s="17"/>
      <c r="K43" s="17"/>
      <c r="L43" s="17"/>
      <c r="M43" s="17"/>
      <c r="N43" s="17"/>
      <c r="O43" s="86"/>
      <c r="P43" s="85"/>
      <c r="Q43" s="85"/>
      <c r="R43" s="85"/>
      <c r="S43" s="85"/>
      <c r="T43" s="85"/>
      <c r="U43" s="85"/>
      <c r="V43" s="85"/>
    </row>
    <row r="44" spans="1:22" x14ac:dyDescent="0.35">
      <c r="A44" s="25" t="s">
        <v>203</v>
      </c>
      <c r="B44" s="17"/>
      <c r="C44" s="17"/>
      <c r="D44" s="17">
        <v>11</v>
      </c>
      <c r="E44" s="14">
        <v>9</v>
      </c>
      <c r="F44" s="15">
        <v>7.5</v>
      </c>
      <c r="G44" s="16">
        <v>7.5</v>
      </c>
      <c r="H44" s="17"/>
      <c r="I44" s="17"/>
      <c r="J44" s="17"/>
      <c r="K44" s="17"/>
      <c r="L44" s="17"/>
      <c r="M44" s="17"/>
      <c r="N44" s="17"/>
      <c r="O44" s="86"/>
      <c r="P44" s="85"/>
      <c r="Q44" s="85"/>
      <c r="R44" s="85"/>
      <c r="S44" s="85"/>
      <c r="T44" s="85"/>
      <c r="U44" s="85"/>
      <c r="V44" s="85"/>
    </row>
    <row r="45" spans="1:22" x14ac:dyDescent="0.35">
      <c r="A45" s="25" t="s">
        <v>203</v>
      </c>
      <c r="B45" s="5"/>
      <c r="C45" s="5"/>
      <c r="D45" s="5"/>
      <c r="E45" s="5">
        <v>9.5</v>
      </c>
      <c r="F45" s="14">
        <v>7.5</v>
      </c>
      <c r="G45" s="15">
        <v>7.5</v>
      </c>
      <c r="H45" s="16">
        <v>7.3</v>
      </c>
      <c r="I45" s="17"/>
      <c r="J45" s="17"/>
      <c r="K45" s="17"/>
      <c r="L45" s="17"/>
      <c r="M45" s="17"/>
      <c r="N45" s="17"/>
      <c r="O45" s="86"/>
      <c r="P45" s="85"/>
      <c r="Q45" s="85"/>
      <c r="R45" s="85"/>
      <c r="S45" s="85"/>
      <c r="T45" s="85"/>
      <c r="U45" s="85"/>
      <c r="V45" s="85"/>
    </row>
    <row r="46" spans="1:22" x14ac:dyDescent="0.35">
      <c r="A46" s="25" t="s">
        <v>203</v>
      </c>
      <c r="B46" s="17"/>
      <c r="C46" s="17"/>
      <c r="D46" s="17"/>
      <c r="E46" s="17"/>
      <c r="F46" s="5">
        <v>1.3</v>
      </c>
      <c r="G46" s="14">
        <v>2</v>
      </c>
      <c r="H46" s="15">
        <v>4.5</v>
      </c>
      <c r="I46" s="16">
        <v>5.5</v>
      </c>
      <c r="J46" s="17"/>
      <c r="K46" s="17"/>
      <c r="L46" s="17"/>
      <c r="M46" s="17"/>
      <c r="N46" s="17"/>
      <c r="O46" s="86"/>
      <c r="P46" s="85"/>
      <c r="Q46" s="85"/>
      <c r="R46" s="85"/>
      <c r="S46" s="85"/>
      <c r="T46" s="85"/>
      <c r="U46" s="85"/>
      <c r="V46" s="85"/>
    </row>
    <row r="47" spans="1:22" x14ac:dyDescent="0.35">
      <c r="A47" s="25" t="s">
        <v>203</v>
      </c>
      <c r="B47" s="17"/>
      <c r="C47" s="17"/>
      <c r="D47" s="17"/>
      <c r="E47" s="17"/>
      <c r="F47" s="17"/>
      <c r="G47" s="5">
        <v>-18</v>
      </c>
      <c r="H47" s="14">
        <v>-4</v>
      </c>
      <c r="I47" s="15">
        <v>2</v>
      </c>
      <c r="J47" s="16">
        <v>3.8</v>
      </c>
      <c r="K47" s="189"/>
      <c r="L47" s="190"/>
      <c r="M47" s="189"/>
      <c r="N47" s="190"/>
      <c r="O47" s="86"/>
      <c r="P47" s="85"/>
      <c r="Q47" s="85"/>
      <c r="R47" s="85"/>
      <c r="S47" s="85"/>
      <c r="T47" s="85"/>
      <c r="U47" s="85"/>
      <c r="V47" s="85"/>
    </row>
    <row r="48" spans="1:22" x14ac:dyDescent="0.35">
      <c r="A48" s="25" t="s">
        <v>203</v>
      </c>
      <c r="B48" s="5"/>
      <c r="C48" s="5"/>
      <c r="D48" s="5"/>
      <c r="E48" s="5"/>
      <c r="F48" s="5"/>
      <c r="G48" s="5"/>
      <c r="H48" s="5">
        <v>-0.4</v>
      </c>
      <c r="I48" s="14">
        <v>3.3</v>
      </c>
      <c r="J48" s="15">
        <v>4</v>
      </c>
      <c r="K48" s="16">
        <v>3.9</v>
      </c>
      <c r="L48" s="188"/>
      <c r="M48" s="189"/>
      <c r="N48" s="190"/>
      <c r="O48" s="86"/>
      <c r="P48" s="85"/>
      <c r="Q48" s="85"/>
      <c r="R48" s="85"/>
      <c r="S48" s="85"/>
      <c r="T48" s="85"/>
      <c r="U48" s="85"/>
      <c r="V48" s="85"/>
    </row>
    <row r="49" spans="1:22" x14ac:dyDescent="0.35">
      <c r="A49" s="25" t="s">
        <v>203</v>
      </c>
      <c r="B49" s="5"/>
      <c r="C49" s="5"/>
      <c r="D49" s="5"/>
      <c r="E49" s="5"/>
      <c r="F49" s="5"/>
      <c r="G49" s="5"/>
      <c r="H49" s="5"/>
      <c r="I49" s="5">
        <v>4.5</v>
      </c>
      <c r="J49" s="14">
        <v>2.5</v>
      </c>
      <c r="K49" s="15">
        <v>4</v>
      </c>
      <c r="L49" s="16">
        <v>4</v>
      </c>
      <c r="M49" s="189"/>
      <c r="N49" s="190"/>
      <c r="O49" s="86"/>
      <c r="P49" s="85"/>
      <c r="Q49" s="85"/>
      <c r="R49" s="85"/>
      <c r="S49" s="85"/>
      <c r="T49" s="85"/>
      <c r="U49" s="85"/>
      <c r="V49" s="85"/>
    </row>
    <row r="50" spans="1:22" x14ac:dyDescent="0.35">
      <c r="A50" s="25" t="s">
        <v>203</v>
      </c>
      <c r="B50" s="20"/>
      <c r="C50" s="20"/>
      <c r="D50" s="20"/>
      <c r="E50" s="20"/>
      <c r="F50" s="20"/>
      <c r="G50" s="20"/>
      <c r="H50" s="20"/>
      <c r="I50" s="20"/>
      <c r="J50" s="5">
        <v>4</v>
      </c>
      <c r="K50" s="14">
        <v>3.7</v>
      </c>
      <c r="L50" s="15">
        <v>4</v>
      </c>
      <c r="M50" s="16">
        <v>4</v>
      </c>
      <c r="N50" s="190"/>
      <c r="O50" s="86"/>
      <c r="P50" s="85"/>
      <c r="Q50" s="85"/>
      <c r="R50" s="85"/>
      <c r="S50" s="85"/>
      <c r="T50" s="85"/>
      <c r="U50" s="85"/>
      <c r="V50" s="85"/>
    </row>
    <row r="51" spans="1:22" x14ac:dyDescent="0.35">
      <c r="A51" s="25" t="s">
        <v>203</v>
      </c>
      <c r="B51" s="4"/>
      <c r="C51" s="4"/>
      <c r="D51" s="4"/>
      <c r="E51" s="4"/>
      <c r="F51" s="4"/>
      <c r="G51" s="4"/>
      <c r="H51" s="4"/>
      <c r="I51" s="4"/>
      <c r="J51" s="4"/>
      <c r="K51" s="5">
        <v>4.2</v>
      </c>
      <c r="L51" s="14">
        <v>4.2</v>
      </c>
      <c r="M51" s="15">
        <v>4</v>
      </c>
      <c r="N51" s="16">
        <v>4</v>
      </c>
      <c r="O51" s="86"/>
      <c r="P51" s="85"/>
      <c r="Q51" s="85"/>
      <c r="R51" s="85"/>
      <c r="S51" s="85"/>
      <c r="T51" s="85"/>
      <c r="U51" s="85"/>
      <c r="V51" s="85"/>
    </row>
    <row r="52" spans="1:22" x14ac:dyDescent="0.35">
      <c r="A52" s="25" t="s">
        <v>203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5">
        <v>2.9</v>
      </c>
      <c r="M52" s="14">
        <v>2.8</v>
      </c>
      <c r="N52" s="15">
        <v>3.3</v>
      </c>
      <c r="O52" s="16">
        <v>3.6</v>
      </c>
      <c r="P52" s="85"/>
      <c r="Q52" s="85"/>
      <c r="R52" s="85"/>
      <c r="S52" s="85"/>
      <c r="T52" s="85"/>
      <c r="U52" s="85"/>
      <c r="V52" s="85"/>
    </row>
    <row r="53" spans="1:22" x14ac:dyDescent="0.35">
      <c r="A53" s="25" t="s">
        <v>203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5">
        <v>2.1</v>
      </c>
      <c r="N53" s="14">
        <v>3</v>
      </c>
      <c r="O53" s="15">
        <v>3.6</v>
      </c>
      <c r="P53" s="16">
        <v>3.6</v>
      </c>
      <c r="Q53" s="85"/>
      <c r="R53" s="85"/>
      <c r="S53" s="85"/>
      <c r="T53" s="85"/>
      <c r="U53" s="85"/>
      <c r="V53" s="85"/>
    </row>
    <row r="54" spans="1:22" x14ac:dyDescent="0.35">
      <c r="A54" s="25" t="s">
        <v>203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5">
        <v>2.5</v>
      </c>
      <c r="O54" s="14">
        <v>3.5</v>
      </c>
      <c r="P54" s="15">
        <v>3.4</v>
      </c>
      <c r="Q54" s="16">
        <v>3.4</v>
      </c>
      <c r="R54" s="85"/>
      <c r="S54" s="85"/>
      <c r="T54" s="85"/>
      <c r="U54" s="85"/>
      <c r="V54" s="85"/>
    </row>
    <row r="55" spans="1:22" x14ac:dyDescent="0.35">
      <c r="A55" s="25" t="s">
        <v>203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5">
        <v>3.7</v>
      </c>
      <c r="P55" s="14">
        <v>3.4</v>
      </c>
      <c r="Q55" s="15">
        <v>3.2</v>
      </c>
      <c r="R55" s="16">
        <v>3.2</v>
      </c>
      <c r="S55" s="85"/>
      <c r="T55" s="85"/>
      <c r="U55" s="85"/>
      <c r="V55" s="85"/>
    </row>
    <row r="56" spans="1:22" x14ac:dyDescent="0.35">
      <c r="A56" s="25" t="s">
        <v>203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>
        <v>4.8</v>
      </c>
      <c r="Q56" s="14">
        <v>3.0000000000000027</v>
      </c>
      <c r="R56" s="15">
        <v>3.0000000999999665</v>
      </c>
      <c r="S56" s="16">
        <v>2.9000000999999997</v>
      </c>
      <c r="T56" s="85"/>
      <c r="U56" s="85"/>
      <c r="V56" s="85"/>
    </row>
    <row r="57" spans="1:22" x14ac:dyDescent="0.35">
      <c r="A57" s="25" t="s">
        <v>203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>
        <v>3.1651759586520889</v>
      </c>
      <c r="R57" s="14">
        <v>2.8019437387727164</v>
      </c>
      <c r="S57" s="15">
        <v>2.7963225380752244</v>
      </c>
      <c r="T57" s="16">
        <v>2.7948470188598362</v>
      </c>
      <c r="U57" s="85"/>
      <c r="V57" s="85"/>
    </row>
    <row r="58" spans="1:22" x14ac:dyDescent="0.35">
      <c r="A58" s="25" t="s">
        <v>203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91">
        <v>-7</v>
      </c>
      <c r="S58" s="192">
        <v>5.0999999999999996</v>
      </c>
      <c r="T58" s="193">
        <v>3.1</v>
      </c>
      <c r="U58" s="194">
        <v>3.1</v>
      </c>
      <c r="V58" s="85"/>
    </row>
    <row r="59" spans="1:22" x14ac:dyDescent="0.35">
      <c r="A59" s="25" t="s">
        <v>203</v>
      </c>
      <c r="B59" s="17"/>
      <c r="C59" s="17"/>
      <c r="D59" s="17"/>
      <c r="E59" s="17"/>
      <c r="F59" s="5"/>
      <c r="G59" s="17"/>
      <c r="H59" s="17"/>
      <c r="I59" s="5"/>
      <c r="J59" s="5"/>
      <c r="K59" s="20"/>
      <c r="L59" s="4"/>
      <c r="M59" s="4"/>
      <c r="N59" s="4"/>
      <c r="O59" s="4"/>
      <c r="P59" s="4"/>
      <c r="Q59" s="4"/>
      <c r="R59" s="131"/>
      <c r="S59" s="131">
        <v>3.7</v>
      </c>
      <c r="T59" s="192">
        <v>5</v>
      </c>
      <c r="U59" s="193">
        <v>3.5</v>
      </c>
      <c r="V59" s="194">
        <v>3.4</v>
      </c>
    </row>
    <row r="60" spans="1:22" x14ac:dyDescent="0.35">
      <c r="A60" s="12"/>
      <c r="B60" s="9"/>
      <c r="C60" s="9"/>
      <c r="D60" s="9"/>
      <c r="E60" s="9"/>
      <c r="F60" s="9"/>
      <c r="G60" s="9"/>
      <c r="H60" s="9"/>
      <c r="I60" s="12"/>
      <c r="J60" s="9"/>
      <c r="K60" s="12"/>
      <c r="L60" s="9"/>
      <c r="M60" s="12"/>
      <c r="N60" s="9"/>
      <c r="O60" s="9"/>
      <c r="P60" s="9"/>
      <c r="Q60" s="9"/>
      <c r="R60" s="9"/>
      <c r="S60" s="9"/>
      <c r="T60" s="9"/>
    </row>
    <row r="61" spans="1:22" x14ac:dyDescent="0.35">
      <c r="A61" s="23"/>
      <c r="B61" s="24" t="s">
        <v>29</v>
      </c>
      <c r="C61" s="24" t="s">
        <v>30</v>
      </c>
      <c r="D61" s="24" t="s">
        <v>31</v>
      </c>
      <c r="E61" s="24" t="s">
        <v>24</v>
      </c>
      <c r="F61" s="24" t="s">
        <v>25</v>
      </c>
      <c r="G61" s="24" t="s">
        <v>23</v>
      </c>
      <c r="H61" s="24" t="s">
        <v>12</v>
      </c>
      <c r="I61" s="24" t="s">
        <v>13</v>
      </c>
      <c r="J61" s="24" t="s">
        <v>14</v>
      </c>
      <c r="K61" s="24" t="s">
        <v>15</v>
      </c>
      <c r="L61" s="24" t="s">
        <v>16</v>
      </c>
      <c r="M61" s="24" t="s">
        <v>17</v>
      </c>
      <c r="N61" s="1" t="s">
        <v>18</v>
      </c>
      <c r="O61" s="1" t="s">
        <v>19</v>
      </c>
      <c r="P61" s="1" t="s">
        <v>90</v>
      </c>
      <c r="Q61" s="1" t="s">
        <v>91</v>
      </c>
      <c r="R61" s="1" t="s">
        <v>92</v>
      </c>
      <c r="S61" s="1" t="s">
        <v>102</v>
      </c>
      <c r="T61" s="1" t="s">
        <v>103</v>
      </c>
      <c r="U61" s="1" t="s">
        <v>133</v>
      </c>
      <c r="V61" s="1" t="s">
        <v>150</v>
      </c>
    </row>
    <row r="62" spans="1:22" x14ac:dyDescent="0.35">
      <c r="A62" s="81" t="s">
        <v>204</v>
      </c>
      <c r="B62" s="195">
        <v>7.0999999999999952</v>
      </c>
      <c r="C62" s="195">
        <v>11.20000000000001</v>
      </c>
      <c r="D62" s="195">
        <v>12.400000000000011</v>
      </c>
      <c r="E62" s="195">
        <v>20.100000000000009</v>
      </c>
      <c r="F62" s="195">
        <v>11.7</v>
      </c>
      <c r="G62" s="195">
        <v>-9.6999999999999975</v>
      </c>
      <c r="H62" s="195">
        <v>-0.40000000000000036</v>
      </c>
      <c r="I62" s="195">
        <v>6.4999999999999947</v>
      </c>
      <c r="J62" s="195">
        <v>3.6000000000000032</v>
      </c>
      <c r="K62" s="195">
        <v>1.6999999999999904</v>
      </c>
      <c r="L62" s="195">
        <v>1.8999999999999906</v>
      </c>
      <c r="M62" s="195">
        <v>9.9999999999988987E-2</v>
      </c>
      <c r="N62" s="195">
        <v>0.8999999999999897</v>
      </c>
      <c r="O62" s="195">
        <v>2.8999999999999915</v>
      </c>
      <c r="P62" s="195">
        <v>3.8999999999999924</v>
      </c>
      <c r="Q62" s="195">
        <v>4.2999999999999927</v>
      </c>
      <c r="R62" s="195">
        <v>2.0999999999999908</v>
      </c>
      <c r="S62" s="195">
        <v>3.8000000000000034</v>
      </c>
      <c r="T62" s="195">
        <v>12.79999999999999</v>
      </c>
      <c r="U62" s="184"/>
      <c r="V62" s="184"/>
    </row>
    <row r="63" spans="1:22" x14ac:dyDescent="0.35">
      <c r="A63" s="44" t="s">
        <v>205</v>
      </c>
      <c r="B63" s="14">
        <v>7.0999999999999952</v>
      </c>
      <c r="C63" s="14">
        <v>11.20000000000001</v>
      </c>
      <c r="D63" s="14">
        <v>12.400000000000011</v>
      </c>
      <c r="E63" s="14">
        <v>20.100000000000009</v>
      </c>
      <c r="F63" s="14">
        <v>11.7</v>
      </c>
      <c r="G63" s="14">
        <v>-9.6999999999999975</v>
      </c>
      <c r="H63" s="14">
        <v>-0.40000000000000036</v>
      </c>
      <c r="I63" s="14">
        <v>6.4999999999999947</v>
      </c>
      <c r="J63" s="14">
        <v>3.6000000000000032</v>
      </c>
      <c r="K63" s="14">
        <v>1.6999999999999904</v>
      </c>
      <c r="L63" s="14">
        <v>1.8999999999999906</v>
      </c>
      <c r="M63" s="14">
        <v>9.9999999999988987E-2</v>
      </c>
      <c r="N63" s="14">
        <v>0.8999999999999897</v>
      </c>
      <c r="O63" s="14">
        <v>2.8999999999999915</v>
      </c>
      <c r="P63" s="14">
        <v>3.8999999999999924</v>
      </c>
      <c r="Q63" s="14">
        <v>2.6000000000000023</v>
      </c>
      <c r="R63" s="14">
        <v>1.0000000000000009</v>
      </c>
      <c r="S63" s="14">
        <v>6.4999999999999947</v>
      </c>
      <c r="T63" s="14">
        <v>13.100000000000001</v>
      </c>
      <c r="U63" s="58"/>
      <c r="V63" s="58"/>
    </row>
    <row r="64" spans="1:22" x14ac:dyDescent="0.35">
      <c r="A64" s="44" t="s">
        <v>206</v>
      </c>
      <c r="B64" s="14">
        <v>6.800000000000006</v>
      </c>
      <c r="C64" s="14">
        <v>11.20000000000001</v>
      </c>
      <c r="D64" s="14">
        <v>12.400000000000011</v>
      </c>
      <c r="E64" s="14">
        <v>20.100000000000009</v>
      </c>
      <c r="F64" s="14">
        <v>11.60000000000001</v>
      </c>
      <c r="G64" s="14">
        <v>-9.6999999999999975</v>
      </c>
      <c r="H64" s="14">
        <v>-0.40000000000000036</v>
      </c>
      <c r="I64" s="14">
        <v>6.4000000000000057</v>
      </c>
      <c r="J64" s="14">
        <v>3.6000000000000032</v>
      </c>
      <c r="K64" s="14">
        <v>1.6000000000000014</v>
      </c>
      <c r="L64" s="14">
        <v>1.8999999999999906</v>
      </c>
      <c r="M64" s="14">
        <v>0</v>
      </c>
      <c r="N64" s="14">
        <v>0.8999999999999897</v>
      </c>
      <c r="O64" s="14">
        <v>3</v>
      </c>
      <c r="P64" s="14">
        <v>3.8999999999999924</v>
      </c>
      <c r="Q64" s="14">
        <v>2.4000000000000021</v>
      </c>
      <c r="R64" s="58"/>
      <c r="S64" s="58"/>
      <c r="T64" s="58"/>
      <c r="U64" s="58"/>
      <c r="V64" s="58"/>
    </row>
    <row r="65" spans="1:22" x14ac:dyDescent="0.35">
      <c r="A65" s="4" t="s">
        <v>207</v>
      </c>
      <c r="B65" s="58"/>
      <c r="C65" s="58"/>
      <c r="D65" s="58"/>
      <c r="E65" s="58"/>
      <c r="F65" s="58"/>
      <c r="G65" s="58"/>
      <c r="H65" s="58"/>
      <c r="I65" s="58"/>
      <c r="J65" s="14">
        <v>3.6192500442616193</v>
      </c>
      <c r="K65" s="14">
        <v>1.6377213439928653</v>
      </c>
      <c r="L65" s="14">
        <v>1.7832901493878097</v>
      </c>
      <c r="M65" s="14">
        <v>2.2196156724163529E-3</v>
      </c>
      <c r="N65" s="14">
        <v>0.85847001318934701</v>
      </c>
      <c r="O65" s="14">
        <v>2.9805937996325298</v>
      </c>
      <c r="P65" s="14">
        <v>3.9767616259438938</v>
      </c>
      <c r="Q65" s="14">
        <v>3.0359533672422998</v>
      </c>
      <c r="R65" s="58"/>
      <c r="S65" s="58"/>
      <c r="T65" s="58"/>
      <c r="U65" s="58"/>
      <c r="V65" s="58"/>
    </row>
    <row r="66" spans="1:22" x14ac:dyDescent="0.35">
      <c r="A66" s="4" t="s">
        <v>208</v>
      </c>
      <c r="B66" s="14">
        <v>6.741573033707871</v>
      </c>
      <c r="C66" s="14">
        <v>11.278195488721797</v>
      </c>
      <c r="D66" s="14">
        <v>12.43243243243243</v>
      </c>
      <c r="E66" s="14">
        <v>20.115994367509373</v>
      </c>
      <c r="F66" s="14">
        <v>11.751474362459248</v>
      </c>
      <c r="G66" s="14">
        <v>-9.6796654017876733</v>
      </c>
      <c r="H66" s="14">
        <v>-0.8118304151914657</v>
      </c>
      <c r="I66" s="14">
        <v>6.3946596937162639</v>
      </c>
      <c r="J66" s="14">
        <v>3.615730095767745</v>
      </c>
      <c r="K66" s="14">
        <v>1.6468685626624762</v>
      </c>
      <c r="L66" s="14">
        <v>1.7584937066441881</v>
      </c>
      <c r="M66" s="14">
        <v>1.2258023772631077E-3</v>
      </c>
      <c r="N66" s="14">
        <v>0.86733306357842821</v>
      </c>
      <c r="O66" s="14">
        <v>3.1853216578339243</v>
      </c>
      <c r="P66" s="58"/>
      <c r="Q66" s="58"/>
      <c r="R66" s="58"/>
      <c r="S66" s="58"/>
      <c r="T66" s="58"/>
      <c r="U66" s="58"/>
      <c r="V66" s="58"/>
    </row>
    <row r="67" spans="1:22" x14ac:dyDescent="0.35">
      <c r="A67" s="4" t="s">
        <v>209</v>
      </c>
      <c r="B67" s="14">
        <v>6.741573033707871</v>
      </c>
      <c r="C67" s="14">
        <v>11.278195488721797</v>
      </c>
      <c r="D67" s="14">
        <v>12.43243243243243</v>
      </c>
      <c r="E67" s="14">
        <v>20.07211538461539</v>
      </c>
      <c r="F67" s="14">
        <v>11.711711711711722</v>
      </c>
      <c r="G67" s="14">
        <v>-9.6774193548387171</v>
      </c>
      <c r="H67" s="14">
        <v>-0.79365079365079427</v>
      </c>
      <c r="I67" s="14">
        <v>6.4000000000000057</v>
      </c>
      <c r="J67" s="14">
        <v>3.5714285714285747</v>
      </c>
      <c r="K67" s="14">
        <v>1.724137931034474</v>
      </c>
      <c r="L67" s="14">
        <v>1.6949152542372798</v>
      </c>
      <c r="M67" s="14">
        <v>0</v>
      </c>
      <c r="N67" s="14">
        <v>0.87719298245614119</v>
      </c>
      <c r="O67" s="14">
        <v>3.2173913043478386</v>
      </c>
      <c r="P67" s="58"/>
      <c r="Q67" s="58"/>
      <c r="R67" s="58"/>
      <c r="S67" s="58"/>
      <c r="T67" s="58"/>
      <c r="U67" s="58"/>
      <c r="V67" s="58"/>
    </row>
    <row r="68" spans="1:22" x14ac:dyDescent="0.35">
      <c r="A68" s="4" t="s">
        <v>210</v>
      </c>
      <c r="B68" s="14">
        <v>6.9444444444444517</v>
      </c>
      <c r="C68" s="14">
        <v>10.227272727272736</v>
      </c>
      <c r="D68" s="14">
        <v>11.340206185567004</v>
      </c>
      <c r="E68" s="14">
        <v>20.238095238095241</v>
      </c>
      <c r="F68" s="14">
        <v>12.431243124312431</v>
      </c>
      <c r="G68" s="14">
        <v>-1.2720156555773112</v>
      </c>
      <c r="H68" s="14">
        <v>-0.89197224975221989</v>
      </c>
      <c r="I68" s="14">
        <v>6.0000000000000053</v>
      </c>
      <c r="J68" s="14">
        <v>3.3962264150943424</v>
      </c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</row>
    <row r="69" spans="1:22" x14ac:dyDescent="0.35">
      <c r="A69" s="25" t="s">
        <v>211</v>
      </c>
      <c r="B69" s="5">
        <v>6</v>
      </c>
      <c r="C69" s="14">
        <v>4.0999999999999996</v>
      </c>
      <c r="D69" s="15">
        <v>2.9</v>
      </c>
      <c r="E69" s="16">
        <v>2.5</v>
      </c>
      <c r="F69" s="188"/>
      <c r="G69" s="188"/>
      <c r="H69" s="17"/>
      <c r="I69" s="17"/>
      <c r="J69" s="17"/>
      <c r="K69" s="17"/>
      <c r="L69" s="17"/>
      <c r="M69" s="17"/>
      <c r="N69" s="17"/>
      <c r="O69" s="86"/>
      <c r="P69" s="85"/>
      <c r="Q69" s="85"/>
      <c r="R69" s="85"/>
      <c r="S69" s="85"/>
      <c r="T69" s="85"/>
      <c r="U69" s="85"/>
      <c r="V69" s="85"/>
    </row>
    <row r="70" spans="1:22" x14ac:dyDescent="0.35">
      <c r="A70" s="25" t="s">
        <v>211</v>
      </c>
      <c r="B70" s="17"/>
      <c r="C70" s="5">
        <v>6.6</v>
      </c>
      <c r="D70" s="14">
        <v>4.5</v>
      </c>
      <c r="E70" s="15">
        <v>3.3</v>
      </c>
      <c r="F70" s="16">
        <v>2.9</v>
      </c>
      <c r="G70" s="188"/>
      <c r="H70" s="188"/>
      <c r="I70" s="17"/>
      <c r="J70" s="17"/>
      <c r="K70" s="17"/>
      <c r="L70" s="17"/>
      <c r="M70" s="17"/>
      <c r="N70" s="17"/>
      <c r="O70" s="86"/>
      <c r="P70" s="85"/>
      <c r="Q70" s="85"/>
      <c r="R70" s="85"/>
      <c r="S70" s="85"/>
      <c r="T70" s="85"/>
      <c r="U70" s="85"/>
      <c r="V70" s="85"/>
    </row>
    <row r="71" spans="1:22" x14ac:dyDescent="0.35">
      <c r="A71" s="25" t="s">
        <v>211</v>
      </c>
      <c r="B71" s="17"/>
      <c r="C71" s="17"/>
      <c r="D71" s="17">
        <v>9.4</v>
      </c>
      <c r="E71" s="14">
        <v>7.4</v>
      </c>
      <c r="F71" s="15">
        <v>6</v>
      </c>
      <c r="G71" s="16">
        <v>4.5</v>
      </c>
      <c r="H71" s="17"/>
      <c r="I71" s="17"/>
      <c r="J71" s="17"/>
      <c r="K71" s="17"/>
      <c r="L71" s="17"/>
      <c r="M71" s="17"/>
      <c r="N71" s="17"/>
      <c r="O71" s="86"/>
      <c r="P71" s="85"/>
      <c r="Q71" s="85"/>
      <c r="R71" s="85"/>
      <c r="S71" s="85"/>
      <c r="T71" s="85"/>
      <c r="U71" s="85"/>
      <c r="V71" s="85"/>
    </row>
    <row r="72" spans="1:22" x14ac:dyDescent="0.35">
      <c r="A72" s="25" t="s">
        <v>211</v>
      </c>
      <c r="B72" s="5"/>
      <c r="C72" s="5"/>
      <c r="D72" s="5"/>
      <c r="E72" s="5">
        <v>10.5</v>
      </c>
      <c r="F72" s="14">
        <v>7.8</v>
      </c>
      <c r="G72" s="15">
        <v>6</v>
      </c>
      <c r="H72" s="16">
        <v>5</v>
      </c>
      <c r="I72" s="17"/>
      <c r="J72" s="17"/>
      <c r="K72" s="17"/>
      <c r="L72" s="17"/>
      <c r="M72" s="17"/>
      <c r="N72" s="17"/>
      <c r="O72" s="86"/>
      <c r="P72" s="85"/>
      <c r="Q72" s="85"/>
      <c r="R72" s="85"/>
      <c r="S72" s="85"/>
      <c r="T72" s="85"/>
      <c r="U72" s="85"/>
      <c r="V72" s="85"/>
    </row>
    <row r="73" spans="1:22" x14ac:dyDescent="0.35">
      <c r="A73" s="25" t="s">
        <v>211</v>
      </c>
      <c r="B73" s="17"/>
      <c r="C73" s="17"/>
      <c r="D73" s="17"/>
      <c r="E73" s="17"/>
      <c r="F73" s="5">
        <v>13.9</v>
      </c>
      <c r="G73" s="14">
        <v>8.6</v>
      </c>
      <c r="H73" s="15">
        <v>6</v>
      </c>
      <c r="I73" s="16">
        <v>4.5</v>
      </c>
      <c r="J73" s="17"/>
      <c r="K73" s="17"/>
      <c r="L73" s="17"/>
      <c r="M73" s="17"/>
      <c r="N73" s="17"/>
      <c r="O73" s="86"/>
      <c r="P73" s="85"/>
      <c r="Q73" s="85"/>
      <c r="R73" s="85"/>
      <c r="S73" s="85"/>
      <c r="T73" s="85"/>
      <c r="U73" s="85"/>
      <c r="V73" s="85"/>
    </row>
    <row r="74" spans="1:22" x14ac:dyDescent="0.35">
      <c r="A74" s="25" t="s">
        <v>211</v>
      </c>
      <c r="B74" s="17"/>
      <c r="C74" s="17"/>
      <c r="D74" s="17"/>
      <c r="E74" s="17"/>
      <c r="F74" s="17"/>
      <c r="G74" s="17">
        <v>-2.1</v>
      </c>
      <c r="H74" s="14">
        <v>-5</v>
      </c>
      <c r="I74" s="15">
        <v>-2.2000000000000002</v>
      </c>
      <c r="J74" s="16">
        <v>0.4</v>
      </c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</row>
    <row r="75" spans="1:22" x14ac:dyDescent="0.35">
      <c r="A75" s="25" t="s">
        <v>211</v>
      </c>
      <c r="B75" s="5"/>
      <c r="C75" s="5"/>
      <c r="D75" s="5"/>
      <c r="E75" s="5"/>
      <c r="F75" s="5"/>
      <c r="G75" s="5"/>
      <c r="H75" s="5">
        <f>H18-H48</f>
        <v>-3</v>
      </c>
      <c r="I75" s="14">
        <f>I18-I48</f>
        <v>0.60000000000000009</v>
      </c>
      <c r="J75" s="15">
        <v>1</v>
      </c>
      <c r="K75" s="16">
        <v>1.5</v>
      </c>
      <c r="L75" s="188"/>
      <c r="M75" s="85"/>
      <c r="N75" s="85"/>
      <c r="O75" s="85"/>
      <c r="P75" s="85"/>
      <c r="Q75" s="85"/>
      <c r="R75" s="85"/>
      <c r="S75" s="85"/>
      <c r="T75" s="85"/>
      <c r="U75" s="85"/>
      <c r="V75" s="85"/>
    </row>
    <row r="76" spans="1:22" x14ac:dyDescent="0.35">
      <c r="A76" s="25" t="s">
        <v>211</v>
      </c>
      <c r="B76" s="5"/>
      <c r="C76" s="5"/>
      <c r="D76" s="5"/>
      <c r="E76" s="5"/>
      <c r="F76" s="5"/>
      <c r="G76" s="5"/>
      <c r="H76" s="5"/>
      <c r="I76" s="5">
        <v>4</v>
      </c>
      <c r="J76" s="14">
        <v>1.7</v>
      </c>
      <c r="K76" s="15">
        <v>2</v>
      </c>
      <c r="L76" s="16">
        <v>2</v>
      </c>
      <c r="M76" s="85"/>
      <c r="N76" s="85"/>
      <c r="O76" s="85"/>
      <c r="P76" s="85"/>
      <c r="Q76" s="85"/>
      <c r="R76" s="85"/>
      <c r="S76" s="85"/>
      <c r="T76" s="85"/>
      <c r="U76" s="85"/>
      <c r="V76" s="85"/>
    </row>
    <row r="77" spans="1:22" x14ac:dyDescent="0.35">
      <c r="A77" s="25" t="s">
        <v>211</v>
      </c>
      <c r="B77" s="20"/>
      <c r="C77" s="20"/>
      <c r="D77" s="20"/>
      <c r="E77" s="20"/>
      <c r="F77" s="20"/>
      <c r="G77" s="20"/>
      <c r="H77" s="20"/>
      <c r="I77" s="20"/>
      <c r="J77" s="5">
        <v>2.6</v>
      </c>
      <c r="K77" s="14">
        <v>2</v>
      </c>
      <c r="L77" s="15">
        <v>2</v>
      </c>
      <c r="M77" s="16">
        <v>2</v>
      </c>
      <c r="N77" s="85"/>
      <c r="O77" s="85"/>
      <c r="P77" s="85"/>
      <c r="Q77" s="85"/>
      <c r="R77" s="85"/>
      <c r="S77" s="85"/>
      <c r="T77" s="85"/>
      <c r="U77" s="85"/>
      <c r="V77" s="85"/>
    </row>
    <row r="78" spans="1:22" x14ac:dyDescent="0.35">
      <c r="A78" s="25" t="s">
        <v>211</v>
      </c>
      <c r="B78" s="4"/>
      <c r="C78" s="4"/>
      <c r="D78" s="4"/>
      <c r="E78" s="4"/>
      <c r="F78" s="4"/>
      <c r="G78" s="4"/>
      <c r="H78" s="4"/>
      <c r="I78" s="4"/>
      <c r="J78" s="4"/>
      <c r="K78" s="5">
        <v>1</v>
      </c>
      <c r="L78" s="14">
        <v>2.2999999999999998</v>
      </c>
      <c r="M78" s="15">
        <v>2.5</v>
      </c>
      <c r="N78" s="16">
        <v>2.5</v>
      </c>
      <c r="O78" s="85"/>
      <c r="P78" s="85"/>
      <c r="Q78" s="85"/>
      <c r="R78" s="85"/>
      <c r="S78" s="85"/>
      <c r="T78" s="85"/>
      <c r="U78" s="85"/>
      <c r="V78" s="85"/>
    </row>
    <row r="79" spans="1:22" x14ac:dyDescent="0.35">
      <c r="A79" s="25" t="s">
        <v>211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5">
        <v>0.9</v>
      </c>
      <c r="M79" s="14">
        <v>2.4</v>
      </c>
      <c r="N79" s="15">
        <v>2.5</v>
      </c>
      <c r="O79" s="16">
        <v>2.5</v>
      </c>
      <c r="P79" s="85"/>
      <c r="Q79" s="85"/>
      <c r="R79" s="85"/>
      <c r="S79" s="85"/>
      <c r="T79" s="85"/>
      <c r="U79" s="85"/>
      <c r="V79" s="85"/>
    </row>
    <row r="80" spans="1:22" x14ac:dyDescent="0.35">
      <c r="A80" s="25" t="s">
        <v>211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5">
        <v>1.1000000000000001</v>
      </c>
      <c r="N80" s="14">
        <v>2.1</v>
      </c>
      <c r="O80" s="15">
        <v>2.5</v>
      </c>
      <c r="P80" s="16">
        <v>2.5</v>
      </c>
      <c r="Q80" s="85"/>
      <c r="R80" s="85"/>
      <c r="S80" s="85"/>
      <c r="T80" s="85"/>
      <c r="U80" s="85"/>
      <c r="V80" s="85"/>
    </row>
    <row r="81" spans="1:23" x14ac:dyDescent="0.35">
      <c r="A81" s="25" t="s">
        <v>211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5">
        <v>0.3</v>
      </c>
      <c r="O81" s="14">
        <v>1.7</v>
      </c>
      <c r="P81" s="15">
        <v>2.2000000000000002</v>
      </c>
      <c r="Q81" s="16">
        <v>2.7</v>
      </c>
      <c r="R81" s="85"/>
      <c r="S81" s="85"/>
      <c r="T81" s="85"/>
      <c r="U81" s="85"/>
      <c r="V81" s="85"/>
    </row>
    <row r="82" spans="1:23" x14ac:dyDescent="0.35">
      <c r="A82" s="25" t="s">
        <v>211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5"/>
      <c r="O82" s="5">
        <v>2.8</v>
      </c>
      <c r="P82" s="14">
        <v>2.8</v>
      </c>
      <c r="Q82" s="15">
        <v>2.4</v>
      </c>
      <c r="R82" s="16">
        <v>2.2999999999999998</v>
      </c>
      <c r="S82" s="85"/>
      <c r="T82" s="85"/>
      <c r="U82" s="85"/>
      <c r="V82" s="85"/>
    </row>
    <row r="83" spans="1:23" x14ac:dyDescent="0.35">
      <c r="A83" s="25" t="s">
        <v>211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5"/>
      <c r="O83" s="5"/>
      <c r="P83" s="5">
        <v>3.0921695185186309</v>
      </c>
      <c r="Q83" s="14">
        <v>3.1098998926652115</v>
      </c>
      <c r="R83" s="15">
        <v>2.7493656148651837</v>
      </c>
      <c r="S83" s="16">
        <v>2.5473957515858388</v>
      </c>
      <c r="T83" s="85"/>
      <c r="U83" s="85"/>
      <c r="V83" s="85"/>
    </row>
    <row r="84" spans="1:23" x14ac:dyDescent="0.35">
      <c r="A84" s="25" t="s">
        <v>211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5"/>
      <c r="O84" s="5"/>
      <c r="P84" s="5"/>
      <c r="Q84" s="5">
        <v>3.098692282328912</v>
      </c>
      <c r="R84" s="14">
        <v>2.7031580192971632</v>
      </c>
      <c r="S84" s="15">
        <v>2.399702666445009</v>
      </c>
      <c r="T84" s="16">
        <v>2.3997000550839687</v>
      </c>
      <c r="U84" s="85"/>
      <c r="V84" s="85"/>
    </row>
    <row r="85" spans="1:23" x14ac:dyDescent="0.35">
      <c r="A85" s="25" t="s">
        <v>211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5"/>
      <c r="O85" s="5"/>
      <c r="P85" s="5"/>
      <c r="Q85" s="17"/>
      <c r="R85" s="17">
        <v>-0.5</v>
      </c>
      <c r="S85" s="14">
        <v>1.3</v>
      </c>
      <c r="T85" s="15">
        <v>2</v>
      </c>
      <c r="U85" s="16">
        <v>2</v>
      </c>
      <c r="V85" s="85"/>
    </row>
    <row r="86" spans="1:23" x14ac:dyDescent="0.35">
      <c r="A86" s="25" t="s">
        <v>211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5"/>
      <c r="O86" s="5"/>
      <c r="P86" s="5"/>
      <c r="Q86" s="17"/>
      <c r="R86" s="17"/>
      <c r="S86" s="17">
        <v>3.1</v>
      </c>
      <c r="T86" s="14">
        <v>3.3</v>
      </c>
      <c r="U86" s="15">
        <v>2.6</v>
      </c>
      <c r="V86" s="16">
        <v>1.9</v>
      </c>
    </row>
    <row r="87" spans="1:23" x14ac:dyDescent="0.35">
      <c r="A87" s="77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9"/>
      <c r="P87" s="79"/>
      <c r="Q87" s="79"/>
      <c r="R87" s="79"/>
      <c r="S87" s="79"/>
      <c r="T87" s="79"/>
      <c r="U87" s="79"/>
    </row>
    <row r="89" spans="1:23" x14ac:dyDescent="0.35">
      <c r="A89" s="23"/>
      <c r="B89" s="24" t="s">
        <v>29</v>
      </c>
      <c r="C89" s="24" t="s">
        <v>30</v>
      </c>
      <c r="D89" s="24" t="s">
        <v>31</v>
      </c>
      <c r="E89" s="24" t="s">
        <v>24</v>
      </c>
      <c r="F89" s="24" t="s">
        <v>25</v>
      </c>
      <c r="G89" s="24" t="s">
        <v>23</v>
      </c>
      <c r="H89" s="24" t="s">
        <v>12</v>
      </c>
      <c r="I89" s="24" t="s">
        <v>13</v>
      </c>
      <c r="J89" s="24" t="s">
        <v>14</v>
      </c>
      <c r="K89" s="24" t="s">
        <v>15</v>
      </c>
      <c r="L89" s="24" t="s">
        <v>16</v>
      </c>
      <c r="M89" s="24" t="s">
        <v>17</v>
      </c>
      <c r="N89" s="1" t="s">
        <v>18</v>
      </c>
      <c r="O89" s="1" t="s">
        <v>19</v>
      </c>
      <c r="P89" s="1" t="s">
        <v>90</v>
      </c>
      <c r="Q89" s="1" t="s">
        <v>91</v>
      </c>
      <c r="R89" s="1" t="s">
        <v>92</v>
      </c>
      <c r="S89" s="1" t="s">
        <v>102</v>
      </c>
      <c r="T89" s="1" t="s">
        <v>103</v>
      </c>
      <c r="U89" s="1" t="s">
        <v>133</v>
      </c>
      <c r="V89" s="1" t="s">
        <v>150</v>
      </c>
    </row>
    <row r="90" spans="1:23" x14ac:dyDescent="0.35">
      <c r="A90" s="44" t="s">
        <v>212</v>
      </c>
      <c r="B90" s="183">
        <v>6.1941725728428452</v>
      </c>
      <c r="C90" s="183">
        <v>6.7473968465535705</v>
      </c>
      <c r="D90" s="183">
        <v>6.5363427876487208</v>
      </c>
      <c r="E90" s="183">
        <v>10.092914703421556</v>
      </c>
      <c r="F90" s="183">
        <v>15.402460824643939</v>
      </c>
      <c r="G90" s="183">
        <v>3.5341120261922327</v>
      </c>
      <c r="H90" s="183">
        <v>-1.0846486930523866</v>
      </c>
      <c r="I90" s="183">
        <v>4.3706792080006949</v>
      </c>
      <c r="J90" s="183">
        <v>2.2578915204350096</v>
      </c>
      <c r="K90" s="183">
        <v>-2.9515290628040702E-2</v>
      </c>
      <c r="L90" s="183">
        <v>0.62037009925921893</v>
      </c>
      <c r="M90" s="183">
        <v>0.174354385594782</v>
      </c>
      <c r="N90" s="183">
        <v>0.14064476304021412</v>
      </c>
      <c r="O90" s="183">
        <v>2.930294902925823</v>
      </c>
      <c r="P90" s="183">
        <v>2.5344028482822409</v>
      </c>
      <c r="Q90" s="183">
        <v>2.8115494557848137</v>
      </c>
      <c r="R90" s="183">
        <v>0.21888443570144034</v>
      </c>
      <c r="S90" s="183">
        <v>3.2758733754289011</v>
      </c>
      <c r="T90" s="183">
        <v>17.310465661901148</v>
      </c>
      <c r="U90" s="184"/>
      <c r="V90" s="184"/>
    </row>
    <row r="91" spans="1:23" x14ac:dyDescent="0.35">
      <c r="A91" s="44" t="s">
        <v>213</v>
      </c>
      <c r="B91" s="14">
        <v>6.2</v>
      </c>
      <c r="C91" s="14">
        <v>6.7</v>
      </c>
      <c r="D91" s="14">
        <v>6.5</v>
      </c>
      <c r="E91" s="14">
        <v>10.1</v>
      </c>
      <c r="F91" s="14">
        <v>15.4</v>
      </c>
      <c r="G91" s="14">
        <v>3.5</v>
      </c>
      <c r="H91" s="14">
        <v>-1.1000000000000001</v>
      </c>
      <c r="I91" s="14">
        <v>4.4000000000000004</v>
      </c>
      <c r="J91" s="14">
        <v>2.2999999999999998</v>
      </c>
      <c r="K91" s="14">
        <v>0</v>
      </c>
      <c r="L91" s="14">
        <v>0.6</v>
      </c>
      <c r="M91" s="14">
        <v>0.2</v>
      </c>
      <c r="N91" s="14">
        <v>0.1</v>
      </c>
      <c r="O91" s="14">
        <v>2.9</v>
      </c>
      <c r="P91" s="14">
        <v>2.5</v>
      </c>
      <c r="Q91" s="14">
        <v>2.8</v>
      </c>
      <c r="R91" s="14">
        <v>0.2</v>
      </c>
      <c r="S91" s="14">
        <v>3.3</v>
      </c>
      <c r="T91" s="14">
        <v>17.3</v>
      </c>
      <c r="U91" s="58"/>
      <c r="V91" s="58"/>
    </row>
    <row r="92" spans="1:23" ht="24.65" customHeight="1" x14ac:dyDescent="0.35">
      <c r="A92" s="44" t="s">
        <v>215</v>
      </c>
      <c r="B92" s="14">
        <v>6.1941725728428452</v>
      </c>
      <c r="C92" s="14">
        <v>6.7473968465535705</v>
      </c>
      <c r="D92" s="14">
        <v>6.5363427876487208</v>
      </c>
      <c r="E92" s="14">
        <v>10.092914703421556</v>
      </c>
      <c r="F92" s="14">
        <v>15.402460824643939</v>
      </c>
      <c r="G92" s="14">
        <v>3.5341120261922327</v>
      </c>
      <c r="H92" s="14">
        <v>-1.0846486930523866</v>
      </c>
      <c r="I92" s="14">
        <v>4.3706792080006949</v>
      </c>
      <c r="J92" s="14">
        <v>2.2578915204350096</v>
      </c>
      <c r="K92" s="14">
        <v>-2.9515290628040702E-2</v>
      </c>
      <c r="L92" s="14">
        <v>0.62037009925921893</v>
      </c>
      <c r="M92" s="14">
        <v>0.174354385594782</v>
      </c>
      <c r="N92" s="14">
        <v>0.14064476304021412</v>
      </c>
      <c r="O92" s="14">
        <v>2.930294902925823</v>
      </c>
      <c r="P92" s="14">
        <v>2.5344028482822409</v>
      </c>
      <c r="Q92" s="14">
        <v>2.8115494557848137</v>
      </c>
      <c r="R92" s="58"/>
      <c r="S92" s="58"/>
      <c r="T92" s="58"/>
      <c r="U92" s="58"/>
      <c r="V92" s="58"/>
    </row>
    <row r="93" spans="1:23" ht="24.65" customHeight="1" x14ac:dyDescent="0.35">
      <c r="A93" s="4" t="s">
        <v>214</v>
      </c>
      <c r="B93" s="58"/>
      <c r="C93" s="58"/>
      <c r="D93" s="58"/>
      <c r="E93" s="58"/>
      <c r="F93" s="58"/>
      <c r="G93" s="58"/>
      <c r="H93" s="58"/>
      <c r="I93" s="58"/>
      <c r="J93" s="14">
        <v>2.1818432404665313</v>
      </c>
      <c r="K93" s="14">
        <v>3.3462330613365525</v>
      </c>
      <c r="L93" s="14">
        <v>0.64782800197138113</v>
      </c>
      <c r="M93" s="14">
        <v>1.5336661327063601</v>
      </c>
      <c r="N93" s="14">
        <v>0.90607701421262765</v>
      </c>
      <c r="O93" s="14">
        <v>1.8663088867317628</v>
      </c>
      <c r="P93" s="14">
        <v>2.5194174768570452</v>
      </c>
      <c r="Q93" s="14">
        <v>2.0451502523296368</v>
      </c>
      <c r="R93" s="58"/>
      <c r="S93" s="58"/>
      <c r="T93" s="58"/>
      <c r="U93" s="58"/>
      <c r="V93" s="58"/>
      <c r="W93" s="76"/>
    </row>
    <row r="94" spans="1:23" ht="19" customHeight="1" x14ac:dyDescent="0.35">
      <c r="A94" s="4" t="s">
        <v>216</v>
      </c>
      <c r="B94" s="14">
        <v>6.2</v>
      </c>
      <c r="C94" s="14">
        <v>6.7</v>
      </c>
      <c r="D94" s="14">
        <v>6.5</v>
      </c>
      <c r="E94" s="14">
        <v>10.1</v>
      </c>
      <c r="F94" s="14">
        <v>15.4</v>
      </c>
      <c r="G94" s="14">
        <v>3.5</v>
      </c>
      <c r="H94" s="14">
        <v>-1.1000000000000001</v>
      </c>
      <c r="I94" s="14">
        <v>4.4000000000000004</v>
      </c>
      <c r="J94" s="14">
        <v>2.2999999999999998</v>
      </c>
      <c r="K94" s="14">
        <v>0</v>
      </c>
      <c r="L94" s="14">
        <v>0.6</v>
      </c>
      <c r="M94" s="14">
        <v>0.2</v>
      </c>
      <c r="N94" s="14">
        <v>0.1</v>
      </c>
      <c r="O94" s="14">
        <v>2.9</v>
      </c>
      <c r="P94" s="14">
        <v>2.5</v>
      </c>
      <c r="Q94" s="58"/>
      <c r="R94" s="58"/>
      <c r="S94" s="58"/>
      <c r="T94" s="58"/>
      <c r="U94" s="58"/>
      <c r="V94" s="58"/>
    </row>
    <row r="95" spans="1:23" x14ac:dyDescent="0.35">
      <c r="A95" s="25" t="s">
        <v>319</v>
      </c>
      <c r="B95" s="5">
        <v>6.3</v>
      </c>
      <c r="C95" s="14">
        <v>4.3</v>
      </c>
      <c r="D95" s="15">
        <v>3.2</v>
      </c>
      <c r="E95" s="16">
        <v>3</v>
      </c>
      <c r="F95" s="179"/>
      <c r="G95" s="188"/>
      <c r="H95" s="17"/>
      <c r="I95" s="17"/>
      <c r="J95" s="17"/>
      <c r="K95" s="17"/>
      <c r="L95" s="17"/>
      <c r="M95" s="17"/>
      <c r="N95" s="17"/>
      <c r="O95" s="86"/>
      <c r="P95" s="85"/>
      <c r="Q95" s="85"/>
      <c r="R95" s="85"/>
      <c r="S95" s="85"/>
      <c r="T95" s="85"/>
      <c r="U95" s="85"/>
      <c r="V95" s="85"/>
    </row>
    <row r="96" spans="1:23" x14ac:dyDescent="0.35">
      <c r="A96" s="25" t="s">
        <v>319</v>
      </c>
      <c r="B96" s="17"/>
      <c r="C96" s="5">
        <v>6.4</v>
      </c>
      <c r="D96" s="14">
        <v>4.5</v>
      </c>
      <c r="E96" s="15">
        <v>2.8</v>
      </c>
      <c r="F96" s="16">
        <v>2.5</v>
      </c>
      <c r="G96" s="179"/>
      <c r="H96" s="188"/>
      <c r="I96" s="17"/>
      <c r="J96" s="17"/>
      <c r="K96" s="17"/>
      <c r="L96" s="17"/>
      <c r="M96" s="17"/>
      <c r="N96" s="17"/>
      <c r="O96" s="86"/>
      <c r="P96" s="85"/>
      <c r="Q96" s="85"/>
      <c r="R96" s="85"/>
      <c r="S96" s="85"/>
      <c r="T96" s="85"/>
      <c r="U96" s="85"/>
      <c r="V96" s="85"/>
    </row>
    <row r="97" spans="1:22" x14ac:dyDescent="0.35">
      <c r="A97" s="25" t="s">
        <v>319</v>
      </c>
      <c r="B97" s="17"/>
      <c r="C97" s="17"/>
      <c r="D97" s="17">
        <v>6.5</v>
      </c>
      <c r="E97" s="14">
        <v>5.9</v>
      </c>
      <c r="F97" s="15">
        <v>4.8</v>
      </c>
      <c r="G97" s="16">
        <v>3.8</v>
      </c>
      <c r="H97" s="17"/>
      <c r="I97" s="17"/>
      <c r="J97" s="17"/>
      <c r="K97" s="17"/>
      <c r="L97" s="17"/>
      <c r="M97" s="17"/>
      <c r="N97" s="17"/>
      <c r="O97" s="86"/>
      <c r="P97" s="85"/>
      <c r="Q97" s="85"/>
      <c r="R97" s="85"/>
      <c r="S97" s="85"/>
      <c r="T97" s="85"/>
      <c r="U97" s="85"/>
      <c r="V97" s="85"/>
    </row>
    <row r="98" spans="1:22" x14ac:dyDescent="0.35">
      <c r="A98" s="25" t="s">
        <v>319</v>
      </c>
      <c r="B98" s="5"/>
      <c r="C98" s="5"/>
      <c r="D98" s="5"/>
      <c r="E98" s="5">
        <v>8.8000000000000007</v>
      </c>
      <c r="F98" s="14">
        <v>6.3</v>
      </c>
      <c r="G98" s="15">
        <v>4.2</v>
      </c>
      <c r="H98" s="16">
        <v>3.2</v>
      </c>
      <c r="I98" s="17"/>
      <c r="J98" s="17"/>
      <c r="K98" s="17"/>
      <c r="L98" s="17"/>
      <c r="M98" s="17"/>
      <c r="N98" s="17"/>
      <c r="O98" s="86"/>
      <c r="P98" s="85"/>
      <c r="Q98" s="85"/>
      <c r="R98" s="85"/>
      <c r="S98" s="85"/>
      <c r="T98" s="85"/>
      <c r="U98" s="85"/>
      <c r="V98" s="85"/>
    </row>
    <row r="99" spans="1:22" x14ac:dyDescent="0.35">
      <c r="A99" s="25" t="s">
        <v>319</v>
      </c>
      <c r="B99" s="17"/>
      <c r="C99" s="17"/>
      <c r="D99" s="17"/>
      <c r="E99" s="17"/>
      <c r="F99" s="5">
        <v>16.2</v>
      </c>
      <c r="G99" s="14">
        <v>9.8000000000000007</v>
      </c>
      <c r="H99" s="15">
        <v>6.4</v>
      </c>
      <c r="I99" s="16">
        <v>5</v>
      </c>
      <c r="J99" s="17"/>
      <c r="K99" s="17"/>
      <c r="L99" s="17"/>
      <c r="M99" s="17"/>
      <c r="N99" s="17"/>
      <c r="O99" s="86"/>
      <c r="P99" s="85"/>
      <c r="Q99" s="85"/>
      <c r="R99" s="85"/>
      <c r="S99" s="85"/>
      <c r="T99" s="85"/>
      <c r="U99" s="85"/>
      <c r="V99" s="85"/>
    </row>
    <row r="100" spans="1:22" x14ac:dyDescent="0.35">
      <c r="A100" s="25" t="s">
        <v>319</v>
      </c>
      <c r="B100" s="17"/>
      <c r="C100" s="17"/>
      <c r="D100" s="17"/>
      <c r="E100" s="17"/>
      <c r="F100" s="17"/>
      <c r="G100" s="5">
        <v>3.5</v>
      </c>
      <c r="H100" s="14">
        <v>-3.7</v>
      </c>
      <c r="I100" s="15">
        <v>-2.8</v>
      </c>
      <c r="J100" s="16">
        <v>0</v>
      </c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</row>
    <row r="101" spans="1:22" x14ac:dyDescent="0.35">
      <c r="A101" s="25" t="s">
        <v>319</v>
      </c>
      <c r="B101" s="5"/>
      <c r="C101" s="5"/>
      <c r="D101" s="5"/>
      <c r="E101" s="5"/>
      <c r="F101" s="5"/>
      <c r="G101" s="5"/>
      <c r="H101" s="5">
        <v>-1.2</v>
      </c>
      <c r="I101" s="14">
        <v>1.1000000000000001</v>
      </c>
      <c r="J101" s="15">
        <v>1.5</v>
      </c>
      <c r="K101" s="16">
        <v>2</v>
      </c>
      <c r="L101" s="179"/>
      <c r="M101" s="85"/>
      <c r="N101" s="85"/>
      <c r="O101" s="85"/>
      <c r="P101" s="85"/>
      <c r="Q101" s="85"/>
      <c r="R101" s="85"/>
      <c r="S101" s="85"/>
      <c r="T101" s="85"/>
      <c r="U101" s="85"/>
      <c r="V101" s="85"/>
    </row>
    <row r="102" spans="1:22" x14ac:dyDescent="0.35">
      <c r="A102" s="25" t="s">
        <v>319</v>
      </c>
      <c r="B102" s="5"/>
      <c r="C102" s="5"/>
      <c r="D102" s="5"/>
      <c r="E102" s="5"/>
      <c r="F102" s="5"/>
      <c r="G102" s="5"/>
      <c r="H102" s="5"/>
      <c r="I102" s="5">
        <v>4.4000000000000004</v>
      </c>
      <c r="J102" s="14">
        <v>2.4</v>
      </c>
      <c r="K102" s="15">
        <v>2</v>
      </c>
      <c r="L102" s="16">
        <v>2</v>
      </c>
      <c r="M102" s="85"/>
      <c r="N102" s="85"/>
      <c r="O102" s="85"/>
      <c r="P102" s="85"/>
      <c r="Q102" s="85"/>
      <c r="R102" s="85"/>
      <c r="S102" s="85"/>
      <c r="T102" s="85"/>
      <c r="U102" s="85"/>
      <c r="V102" s="85"/>
    </row>
    <row r="103" spans="1:22" x14ac:dyDescent="0.35">
      <c r="A103" s="25" t="s">
        <v>319</v>
      </c>
      <c r="B103" s="20"/>
      <c r="C103" s="20"/>
      <c r="D103" s="20"/>
      <c r="E103" s="20"/>
      <c r="F103" s="20"/>
      <c r="G103" s="20"/>
      <c r="H103" s="20"/>
      <c r="I103" s="20"/>
      <c r="J103" s="5">
        <v>2.2999999999999998</v>
      </c>
      <c r="K103" s="14">
        <v>2</v>
      </c>
      <c r="L103" s="15">
        <v>2</v>
      </c>
      <c r="M103" s="16">
        <v>2</v>
      </c>
      <c r="N103" s="85"/>
      <c r="O103" s="85"/>
      <c r="P103" s="85"/>
      <c r="Q103" s="85"/>
      <c r="R103" s="85"/>
      <c r="S103" s="85"/>
      <c r="T103" s="85"/>
      <c r="U103" s="85"/>
      <c r="V103" s="85"/>
    </row>
    <row r="104" spans="1:22" x14ac:dyDescent="0.35">
      <c r="A104" s="25" t="s">
        <v>319</v>
      </c>
      <c r="B104" s="4"/>
      <c r="C104" s="4"/>
      <c r="D104" s="4"/>
      <c r="E104" s="4"/>
      <c r="F104" s="4"/>
      <c r="G104" s="4"/>
      <c r="H104" s="4"/>
      <c r="I104" s="4"/>
      <c r="J104" s="4"/>
      <c r="K104" s="5">
        <v>0.4</v>
      </c>
      <c r="L104" s="14">
        <v>2.2999999999999998</v>
      </c>
      <c r="M104" s="15">
        <v>2.5</v>
      </c>
      <c r="N104" s="16">
        <v>2.5</v>
      </c>
      <c r="O104" s="85"/>
      <c r="P104" s="85"/>
      <c r="Q104" s="85"/>
      <c r="R104" s="85"/>
      <c r="S104" s="85"/>
      <c r="T104" s="85"/>
      <c r="U104" s="85"/>
      <c r="V104" s="85"/>
    </row>
    <row r="105" spans="1:22" x14ac:dyDescent="0.35">
      <c r="A105" s="25" t="s">
        <v>319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5">
        <v>0.8</v>
      </c>
      <c r="M105" s="14">
        <v>2.4</v>
      </c>
      <c r="N105" s="15">
        <v>2.5</v>
      </c>
      <c r="O105" s="16">
        <v>2.5</v>
      </c>
      <c r="P105" s="85"/>
      <c r="Q105" s="85"/>
      <c r="R105" s="85"/>
      <c r="S105" s="85"/>
      <c r="T105" s="85"/>
      <c r="U105" s="85"/>
      <c r="V105" s="85"/>
    </row>
    <row r="106" spans="1:22" x14ac:dyDescent="0.35">
      <c r="A106" s="25" t="s">
        <v>319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5">
        <v>0.8</v>
      </c>
      <c r="N106" s="14">
        <v>2</v>
      </c>
      <c r="O106" s="15">
        <v>2.5</v>
      </c>
      <c r="P106" s="16">
        <v>2.5</v>
      </c>
      <c r="Q106" s="85"/>
      <c r="R106" s="85"/>
      <c r="S106" s="85"/>
      <c r="T106" s="85"/>
      <c r="U106" s="85"/>
      <c r="V106" s="85"/>
    </row>
    <row r="107" spans="1:22" x14ac:dyDescent="0.35">
      <c r="A107" s="25" t="s">
        <v>319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5">
        <v>0</v>
      </c>
      <c r="O107" s="14">
        <v>1.6</v>
      </c>
      <c r="P107" s="15">
        <v>2</v>
      </c>
      <c r="Q107" s="16">
        <v>2.5</v>
      </c>
      <c r="R107" s="85"/>
      <c r="S107" s="85"/>
      <c r="T107" s="85"/>
      <c r="U107" s="85"/>
      <c r="V107" s="85"/>
    </row>
    <row r="108" spans="1:22" x14ac:dyDescent="0.35">
      <c r="A108" s="25" t="s">
        <v>319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5"/>
      <c r="O108" s="5">
        <v>2.8</v>
      </c>
      <c r="P108" s="14">
        <v>2.8</v>
      </c>
      <c r="Q108" s="15">
        <v>2.4</v>
      </c>
      <c r="R108" s="16">
        <v>2.1</v>
      </c>
      <c r="S108" s="85"/>
      <c r="T108" s="85"/>
      <c r="U108" s="85"/>
      <c r="V108" s="85"/>
    </row>
    <row r="109" spans="1:22" x14ac:dyDescent="0.35">
      <c r="A109" s="25" t="s">
        <v>319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5"/>
      <c r="O109" s="5"/>
      <c r="P109" s="5">
        <v>2.5</v>
      </c>
      <c r="Q109" s="14">
        <v>2.5</v>
      </c>
      <c r="R109" s="15">
        <v>2.1999999999999997</v>
      </c>
      <c r="S109" s="16">
        <v>2.1</v>
      </c>
      <c r="T109" s="85"/>
      <c r="U109" s="85"/>
      <c r="V109" s="85"/>
    </row>
    <row r="110" spans="1:22" x14ac:dyDescent="0.35">
      <c r="A110" s="25" t="s">
        <v>319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5"/>
      <c r="O110" s="5"/>
      <c r="P110" s="5"/>
      <c r="Q110" s="5">
        <v>2.8000000000000003</v>
      </c>
      <c r="R110" s="14">
        <v>2.5</v>
      </c>
      <c r="S110" s="15">
        <v>2.1</v>
      </c>
      <c r="T110" s="16">
        <v>2</v>
      </c>
      <c r="U110" s="85"/>
      <c r="V110" s="85"/>
    </row>
    <row r="111" spans="1:22" x14ac:dyDescent="0.35">
      <c r="A111" s="25" t="s">
        <v>319</v>
      </c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196">
        <v>0.2</v>
      </c>
      <c r="S111" s="14">
        <v>1.2</v>
      </c>
      <c r="T111" s="15">
        <v>2</v>
      </c>
      <c r="U111" s="16">
        <v>2</v>
      </c>
      <c r="V111" s="85"/>
    </row>
    <row r="112" spans="1:22" x14ac:dyDescent="0.35">
      <c r="A112" s="25" t="s">
        <v>319</v>
      </c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>
        <v>2</v>
      </c>
      <c r="T112" s="14">
        <v>2.4</v>
      </c>
      <c r="U112" s="15">
        <v>2.2000000000000002</v>
      </c>
      <c r="V112" s="16">
        <v>2</v>
      </c>
    </row>
    <row r="113" spans="1:12" x14ac:dyDescent="0.35">
      <c r="A113" s="25"/>
    </row>
    <row r="115" spans="1:12" x14ac:dyDescent="0.35">
      <c r="A115" s="84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</row>
    <row r="116" spans="1:12" x14ac:dyDescent="0.35">
      <c r="A116" s="84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</row>
    <row r="117" spans="1:12" x14ac:dyDescent="0.35">
      <c r="A117" s="84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</row>
    <row r="120" spans="1:12" x14ac:dyDescent="0.35">
      <c r="A120" s="60"/>
    </row>
  </sheetData>
  <phoneticPr fontId="41" type="noConversion"/>
  <hyperlinks>
    <hyperlink ref="A8" r:id="rId1" display="Nominal GDP growth (Actual, CSB rev. 2019)" xr:uid="{BAC3939E-3C3E-4ACC-AC4F-23B6EE917BAF}"/>
    <hyperlink ref="A38" r:id="rId2" display="Real GDP growth (Actual, CSB rev. 2019)" xr:uid="{07BA8FFB-15CB-4945-ABCB-FC9E4A41CD88}"/>
    <hyperlink ref="A7" r:id="rId3" display="Nominal GDP growth (Actual, CSB rev. 2020)" xr:uid="{6E2A27CE-D32E-4F90-8CEB-F7023E07ECD6}"/>
    <hyperlink ref="A37" r:id="rId4" display="Real GDP growth (Actual, CSB rev. 2020)" xr:uid="{CC9432B0-831B-4E19-8059-E4C77355A0AB}"/>
    <hyperlink ref="A36" r:id="rId5" display="Real GDP growth (Actual, CSB rev. 2021)" xr:uid="{6060FCD8-624C-444B-B03E-02B76602BFAA}"/>
    <hyperlink ref="A35" r:id="rId6" display="Real GDP growth (Actual, CSB rev. 2022)" xr:uid="{C8D5AB27-533E-4666-8DFC-4E2F0255746E}"/>
    <hyperlink ref="A6" r:id="rId7" display="Real GDP growth (Actual, CSB rev. 2021)" xr:uid="{9DFB5AAC-235D-4313-B514-C72CDD2C0055}"/>
    <hyperlink ref="A5" r:id="rId8" display="Real GDP growth (Actual, CSB rev. 2022)" xr:uid="{32C262CA-B42A-4AE3-AD54-E81ECCA9E00E}"/>
    <hyperlink ref="A3" r:id="rId9" display="Nominal GDP (Actual, CSB 2023)" xr:uid="{9D2EC17E-7084-456C-A2D3-F5F28239BB70}"/>
    <hyperlink ref="A33" r:id="rId10" display="Real GDP (Actual, CSB 2023)" xr:uid="{039F6CB1-C4E5-4070-B9A2-3E795DC563BC}"/>
    <hyperlink ref="A62" r:id="rId11" display="GDP deflator (Actual, CSB, 2023)" xr:uid="{A45346E0-8BEC-412C-8F9B-F4663B3C4357}"/>
  </hyperlinks>
  <pageMargins left="0.70866141732283472" right="0.70866141732283472" top="0.74803149606299213" bottom="0.74803149606299213" header="0.31496062992125984" footer="0.31496062992125984"/>
  <pageSetup paperSize="9" scale="21" orientation="landscape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P123"/>
  <sheetViews>
    <sheetView zoomScale="20" zoomScaleNormal="2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81640625" defaultRowHeight="14.5" x14ac:dyDescent="0.35"/>
  <cols>
    <col min="1" max="1" width="38.453125" style="11" customWidth="1"/>
    <col min="2" max="4" width="5.81640625" style="11" customWidth="1"/>
    <col min="5" max="5" width="1.54296875" style="11" customWidth="1"/>
    <col min="6" max="8" width="5.81640625" style="11" customWidth="1"/>
    <col min="9" max="9" width="1.54296875" style="11" customWidth="1"/>
    <col min="10" max="12" width="5.81640625" style="11" customWidth="1"/>
    <col min="13" max="13" width="1.54296875" style="11" customWidth="1"/>
    <col min="14" max="16" width="5.81640625" style="11" customWidth="1"/>
    <col min="17" max="17" width="1.54296875" style="11" customWidth="1"/>
    <col min="18" max="20" width="5.81640625" style="11" customWidth="1"/>
    <col min="21" max="21" width="1.54296875" style="11" customWidth="1"/>
    <col min="22" max="24" width="5.81640625" style="11" customWidth="1"/>
    <col min="25" max="25" width="1.54296875" style="11" customWidth="1"/>
    <col min="26" max="28" width="5.81640625" style="11" customWidth="1"/>
    <col min="29" max="29" width="1.54296875" style="11" customWidth="1"/>
    <col min="30" max="32" width="5.81640625" style="11" customWidth="1"/>
    <col min="33" max="33" width="1.54296875" style="11" customWidth="1"/>
    <col min="34" max="36" width="5.81640625" style="11" customWidth="1"/>
    <col min="37" max="37" width="1.54296875" style="11" customWidth="1"/>
    <col min="38" max="40" width="5.81640625" style="11" customWidth="1"/>
    <col min="41" max="41" width="1.54296875" style="11" customWidth="1"/>
    <col min="42" max="44" width="5.81640625" style="11" customWidth="1"/>
    <col min="45" max="45" width="1.453125" style="11" customWidth="1"/>
    <col min="46" max="48" width="5.81640625" style="11" customWidth="1"/>
    <col min="49" max="49" width="1.453125" style="11" customWidth="1"/>
    <col min="50" max="52" width="5.81640625" style="11" customWidth="1"/>
    <col min="53" max="53" width="1.453125" style="11" customWidth="1"/>
    <col min="54" max="56" width="5.81640625" style="11" customWidth="1"/>
    <col min="57" max="57" width="1.453125" style="11" customWidth="1"/>
    <col min="58" max="58" width="11.1796875" style="11" customWidth="1"/>
    <col min="59" max="60" width="5.81640625" style="11" customWidth="1"/>
    <col min="61" max="61" width="1.453125" style="11" customWidth="1"/>
    <col min="62" max="62" width="8.54296875" style="11" customWidth="1"/>
    <col min="63" max="64" width="5.81640625" style="11" customWidth="1"/>
    <col min="65" max="65" width="1.453125" style="11" customWidth="1"/>
    <col min="66" max="66" width="5.81640625" style="11" customWidth="1"/>
    <col min="67" max="68" width="5.81640625" customWidth="1"/>
    <col min="69" max="69" width="1.453125" customWidth="1"/>
    <col min="70" max="72" width="5.81640625" customWidth="1"/>
    <col min="73" max="73" width="1.453125" customWidth="1"/>
    <col min="74" max="76" width="5.81640625" customWidth="1"/>
    <col min="77" max="77" width="1.453125" customWidth="1"/>
    <col min="78" max="80" width="5.81640625" customWidth="1"/>
    <col min="81" max="81" width="1.453125" customWidth="1"/>
    <col min="82" max="82" width="8.26953125" customWidth="1"/>
    <col min="83" max="84" width="5.81640625" customWidth="1"/>
    <col min="85" max="85" width="8.7265625" customWidth="1"/>
    <col min="86" max="86" width="12.90625" customWidth="1"/>
    <col min="87" max="87" width="14" customWidth="1"/>
    <col min="88" max="88" width="12.36328125" customWidth="1"/>
    <col min="89" max="89" width="23.90625" customWidth="1"/>
    <col min="90" max="94" width="8.7265625" customWidth="1"/>
    <col min="95" max="16384" width="8.81640625" style="11"/>
  </cols>
  <sheetData>
    <row r="1" spans="1:94" s="10" customFormat="1" ht="105" customHeight="1" x14ac:dyDescent="0.35">
      <c r="A1" s="12" t="s">
        <v>285</v>
      </c>
      <c r="B1" s="113"/>
      <c r="C1" s="212" t="s">
        <v>274</v>
      </c>
      <c r="D1" s="12"/>
      <c r="E1" s="12"/>
      <c r="F1" s="113"/>
      <c r="G1" s="212" t="s">
        <v>273</v>
      </c>
      <c r="H1" s="12"/>
      <c r="I1" s="12"/>
      <c r="J1" s="113"/>
      <c r="K1" s="212" t="s">
        <v>272</v>
      </c>
      <c r="L1" s="12"/>
      <c r="M1" s="12"/>
      <c r="N1" s="118"/>
      <c r="O1" s="212" t="s">
        <v>271</v>
      </c>
      <c r="P1" s="12"/>
      <c r="Q1" s="12"/>
      <c r="R1" s="113"/>
      <c r="S1" s="212" t="s">
        <v>270</v>
      </c>
      <c r="T1" s="12"/>
      <c r="U1" s="12"/>
      <c r="V1" s="113"/>
      <c r="W1" s="212" t="s">
        <v>269</v>
      </c>
      <c r="X1" s="12"/>
      <c r="Y1" s="12"/>
      <c r="Z1" s="113"/>
      <c r="AA1" s="212" t="s">
        <v>268</v>
      </c>
      <c r="AB1" s="12"/>
      <c r="AC1" s="12"/>
      <c r="AD1" s="113"/>
      <c r="AE1" s="212" t="s">
        <v>267</v>
      </c>
      <c r="AF1" s="12"/>
      <c r="AG1" s="12"/>
      <c r="AH1" s="113"/>
      <c r="AI1" s="212" t="s">
        <v>266</v>
      </c>
      <c r="AJ1" s="12"/>
      <c r="AK1" s="12"/>
      <c r="AL1" s="114"/>
      <c r="AM1" s="212" t="s">
        <v>265</v>
      </c>
      <c r="AP1" s="113"/>
      <c r="AQ1" s="212" t="s">
        <v>264</v>
      </c>
      <c r="AT1" s="113"/>
      <c r="AU1" s="212" t="s">
        <v>263</v>
      </c>
      <c r="AX1" s="115"/>
      <c r="AY1" s="209" t="s">
        <v>275</v>
      </c>
      <c r="AZ1" s="117"/>
      <c r="BB1" s="132"/>
      <c r="BC1" s="209" t="s">
        <v>276</v>
      </c>
      <c r="BD1" s="117"/>
      <c r="BF1" s="116"/>
      <c r="BG1" s="209" t="s">
        <v>277</v>
      </c>
      <c r="BH1" s="117"/>
      <c r="BJ1" s="208"/>
      <c r="BK1" s="209" t="s">
        <v>278</v>
      </c>
      <c r="BL1" s="117"/>
      <c r="BO1" s="209" t="s">
        <v>279</v>
      </c>
      <c r="BP1" s="117"/>
      <c r="BQ1"/>
      <c r="BR1"/>
      <c r="BS1" s="209" t="s">
        <v>280</v>
      </c>
      <c r="BT1" s="117"/>
      <c r="BU1"/>
      <c r="BV1"/>
      <c r="BW1"/>
      <c r="BX1"/>
      <c r="BY1"/>
      <c r="BZ1"/>
      <c r="CG1"/>
      <c r="CH1" s="13" t="s">
        <v>257</v>
      </c>
      <c r="CI1" s="13" t="s">
        <v>258</v>
      </c>
      <c r="CJ1" s="13" t="s">
        <v>259</v>
      </c>
      <c r="CK1" s="202" t="s">
        <v>260</v>
      </c>
      <c r="CL1"/>
      <c r="CM1"/>
      <c r="CN1"/>
      <c r="CO1"/>
      <c r="CP1"/>
    </row>
    <row r="2" spans="1:94" x14ac:dyDescent="0.35">
      <c r="A2" s="203"/>
      <c r="B2" s="24" t="s">
        <v>28</v>
      </c>
      <c r="C2" s="24" t="s">
        <v>218</v>
      </c>
      <c r="D2" s="24" t="s">
        <v>3</v>
      </c>
      <c r="E2" s="24"/>
      <c r="F2" s="24" t="s">
        <v>27</v>
      </c>
      <c r="G2" s="24" t="s">
        <v>219</v>
      </c>
      <c r="H2" s="24" t="s">
        <v>3</v>
      </c>
      <c r="I2" s="24"/>
      <c r="J2" s="24" t="s">
        <v>26</v>
      </c>
      <c r="K2" s="24" t="s">
        <v>220</v>
      </c>
      <c r="L2" s="24" t="s">
        <v>3</v>
      </c>
      <c r="M2" s="24"/>
      <c r="N2" s="24" t="s">
        <v>22</v>
      </c>
      <c r="O2" s="24" t="s">
        <v>221</v>
      </c>
      <c r="P2" s="24" t="s">
        <v>3</v>
      </c>
      <c r="Q2" s="24"/>
      <c r="R2" s="24" t="s">
        <v>21</v>
      </c>
      <c r="S2" s="24" t="s">
        <v>222</v>
      </c>
      <c r="T2" s="24" t="s">
        <v>3</v>
      </c>
      <c r="U2" s="24"/>
      <c r="V2" s="24" t="s">
        <v>20</v>
      </c>
      <c r="W2" s="24" t="s">
        <v>223</v>
      </c>
      <c r="X2" s="24" t="s">
        <v>3</v>
      </c>
      <c r="Y2" s="24"/>
      <c r="Z2" s="24" t="s">
        <v>11</v>
      </c>
      <c r="AA2" s="24" t="s">
        <v>224</v>
      </c>
      <c r="AB2" s="24" t="s">
        <v>3</v>
      </c>
      <c r="AC2" s="24"/>
      <c r="AD2" s="24" t="s">
        <v>10</v>
      </c>
      <c r="AE2" s="24" t="s">
        <v>225</v>
      </c>
      <c r="AF2" s="24" t="s">
        <v>3</v>
      </c>
      <c r="AG2" s="24"/>
      <c r="AH2" s="24" t="s">
        <v>9</v>
      </c>
      <c r="AI2" s="24" t="s">
        <v>226</v>
      </c>
      <c r="AJ2" s="24" t="s">
        <v>3</v>
      </c>
      <c r="AK2" s="24"/>
      <c r="AL2" s="1" t="s">
        <v>2</v>
      </c>
      <c r="AM2" s="1" t="s">
        <v>227</v>
      </c>
      <c r="AN2" s="1" t="s">
        <v>3</v>
      </c>
      <c r="AO2" s="1"/>
      <c r="AP2" s="1" t="s">
        <v>4</v>
      </c>
      <c r="AQ2" s="1" t="s">
        <v>228</v>
      </c>
      <c r="AR2" s="1" t="s">
        <v>3</v>
      </c>
      <c r="AS2" s="1"/>
      <c r="AT2" s="1" t="s">
        <v>5</v>
      </c>
      <c r="AU2" s="1" t="s">
        <v>229</v>
      </c>
      <c r="AV2" s="1" t="s">
        <v>3</v>
      </c>
      <c r="AW2" s="1"/>
      <c r="AX2" s="1" t="s">
        <v>6</v>
      </c>
      <c r="AY2" s="1" t="s">
        <v>230</v>
      </c>
      <c r="AZ2" s="1" t="s">
        <v>3</v>
      </c>
      <c r="BA2" s="1"/>
      <c r="BB2" s="66" t="s">
        <v>104</v>
      </c>
      <c r="BC2" s="1" t="s">
        <v>231</v>
      </c>
      <c r="BD2" s="1" t="s">
        <v>3</v>
      </c>
      <c r="BE2" s="1"/>
      <c r="BF2" s="1" t="s">
        <v>105</v>
      </c>
      <c r="BG2" s="1" t="s">
        <v>232</v>
      </c>
      <c r="BH2" s="1" t="s">
        <v>3</v>
      </c>
      <c r="BI2" s="1"/>
      <c r="BJ2" s="1" t="s">
        <v>108</v>
      </c>
      <c r="BK2" s="1" t="s">
        <v>233</v>
      </c>
      <c r="BL2" s="1" t="s">
        <v>3</v>
      </c>
      <c r="BM2" s="1"/>
      <c r="BN2" s="1" t="s">
        <v>109</v>
      </c>
      <c r="BO2" s="1" t="s">
        <v>234</v>
      </c>
      <c r="BP2" s="1" t="s">
        <v>3</v>
      </c>
      <c r="BQ2" s="1"/>
      <c r="BR2" s="1" t="s">
        <v>110</v>
      </c>
      <c r="BS2" s="1" t="s">
        <v>235</v>
      </c>
      <c r="BT2" s="1" t="s">
        <v>3</v>
      </c>
      <c r="BU2" s="1"/>
      <c r="BV2" s="1" t="s">
        <v>153</v>
      </c>
      <c r="BW2" s="1" t="s">
        <v>236</v>
      </c>
      <c r="BX2" s="1" t="s">
        <v>3</v>
      </c>
      <c r="BZ2" s="1" t="s">
        <v>154</v>
      </c>
      <c r="CA2" s="1" t="s">
        <v>237</v>
      </c>
      <c r="CB2" s="1" t="s">
        <v>3</v>
      </c>
      <c r="CH2" s="2"/>
      <c r="CI2" s="2"/>
      <c r="CJ2" s="3"/>
      <c r="CK2" s="11"/>
    </row>
    <row r="3" spans="1:94" ht="30" customHeight="1" x14ac:dyDescent="0.35">
      <c r="A3" s="119" t="s">
        <v>238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H3" s="231"/>
      <c r="CI3" s="231"/>
      <c r="CJ3" s="231"/>
      <c r="CK3" s="11"/>
      <c r="CM3" s="93"/>
    </row>
    <row r="4" spans="1:94" x14ac:dyDescent="0.35">
      <c r="A4" s="204" t="s">
        <v>193</v>
      </c>
      <c r="B4" s="197">
        <v>15.931497891774299</v>
      </c>
      <c r="C4" s="197">
        <v>13.9</v>
      </c>
      <c r="D4" s="197">
        <f>B4-C4</f>
        <v>2.0314978917742987</v>
      </c>
      <c r="E4" s="69"/>
      <c r="F4" s="70">
        <v>23.119951719079594</v>
      </c>
      <c r="G4" s="70">
        <v>11.1</v>
      </c>
      <c r="H4" s="70">
        <f>F4-G4</f>
        <v>12.019951719079595</v>
      </c>
      <c r="I4" s="68"/>
      <c r="J4" s="71">
        <v>25.893913753780467</v>
      </c>
      <c r="K4" s="71">
        <v>9.6</v>
      </c>
      <c r="L4" s="71">
        <f>J4-K4</f>
        <v>16.293913753780465</v>
      </c>
      <c r="M4" s="68"/>
      <c r="N4" s="72">
        <v>31.999207673451224</v>
      </c>
      <c r="O4" s="72">
        <v>9.1</v>
      </c>
      <c r="P4" s="72">
        <f>N4-O4</f>
        <v>22.899207673451222</v>
      </c>
      <c r="Q4"/>
      <c r="R4" s="205">
        <v>7.9106627231355198</v>
      </c>
      <c r="S4" s="205">
        <v>9.1</v>
      </c>
      <c r="T4" s="205">
        <f>R4-S4</f>
        <v>-1.1893372768644799</v>
      </c>
      <c r="U4" s="205"/>
      <c r="V4" s="205">
        <v>-22.600120666368117</v>
      </c>
      <c r="W4" s="205">
        <v>9.1</v>
      </c>
      <c r="X4" s="205">
        <f>V4-W4</f>
        <v>-31.700120666368115</v>
      </c>
      <c r="Y4"/>
      <c r="Z4"/>
      <c r="AA4"/>
      <c r="AB4"/>
      <c r="AC4" s="4"/>
      <c r="AD4"/>
      <c r="AE4"/>
      <c r="AF4"/>
      <c r="AG4"/>
      <c r="AH4"/>
      <c r="AI4"/>
      <c r="AJ4"/>
      <c r="AK4"/>
      <c r="AL4"/>
      <c r="AM4"/>
      <c r="AN4"/>
      <c r="AP4" s="21"/>
      <c r="AQ4" s="22"/>
      <c r="AR4" s="22"/>
      <c r="AS4" s="5"/>
      <c r="AT4"/>
      <c r="AU4"/>
      <c r="AV4"/>
      <c r="AW4" s="5"/>
      <c r="AX4"/>
      <c r="AY4"/>
      <c r="AZ4"/>
      <c r="BA4" s="5"/>
      <c r="BB4"/>
      <c r="BC4"/>
      <c r="BD4"/>
      <c r="BE4" s="17"/>
      <c r="BF4"/>
      <c r="BG4"/>
      <c r="BH4"/>
      <c r="BI4" s="5"/>
      <c r="BJ4"/>
      <c r="BK4" s="5"/>
      <c r="BL4"/>
      <c r="BM4"/>
      <c r="BN4"/>
      <c r="BO4" s="17"/>
      <c r="BT4" s="5"/>
      <c r="BX4" s="17"/>
      <c r="CH4" s="6">
        <f>AVERAGE(H4,L4,P4)</f>
        <v>17.071024382103761</v>
      </c>
      <c r="CI4" s="6">
        <f>AVERAGE(ABS(H4),ABS(L4),ABS(P4))</f>
        <v>17.071024382103761</v>
      </c>
      <c r="CJ4" s="6">
        <f>SQRT((SUM((L4^2),(P4^2),(H4^2))/COUNT(L4,P4,H4)))</f>
        <v>17.647894839673164</v>
      </c>
      <c r="CK4" s="213" t="s">
        <v>261</v>
      </c>
      <c r="CM4" s="4"/>
    </row>
    <row r="5" spans="1:94" x14ac:dyDescent="0.35">
      <c r="A5" s="25" t="s">
        <v>203</v>
      </c>
      <c r="B5" s="197">
        <v>8.2841459778732371</v>
      </c>
      <c r="C5" s="197">
        <v>7.5</v>
      </c>
      <c r="D5" s="197">
        <f t="shared" ref="D5:D7" si="0">B5-C5</f>
        <v>0.78414597787323714</v>
      </c>
      <c r="E5" s="69"/>
      <c r="F5" s="70">
        <v>10.720365956564876</v>
      </c>
      <c r="G5" s="70">
        <v>6.7</v>
      </c>
      <c r="H5" s="70">
        <f t="shared" ref="H5:H7" si="1">F5-G5</f>
        <v>4.0203659565648762</v>
      </c>
      <c r="I5" s="68"/>
      <c r="J5" s="71">
        <v>11.97183569390215</v>
      </c>
      <c r="K5" s="71">
        <v>6.5</v>
      </c>
      <c r="L5" s="71">
        <f t="shared" ref="L5:L7" si="2">J5-K5</f>
        <v>5.4718356939021504</v>
      </c>
      <c r="M5" s="68"/>
      <c r="N5" s="72">
        <v>9.9419216276239979</v>
      </c>
      <c r="O5" s="72">
        <v>6.5</v>
      </c>
      <c r="P5" s="72">
        <f t="shared" ref="P5:P7" si="3">N5-O5</f>
        <v>3.4419216276239979</v>
      </c>
      <c r="Q5"/>
      <c r="R5" s="205">
        <v>-3.3273000399985819</v>
      </c>
      <c r="S5" s="205">
        <v>6.5</v>
      </c>
      <c r="T5" s="205">
        <f t="shared" ref="T5:T7" si="4">R5-S5</f>
        <v>-9.8273000399985815</v>
      </c>
      <c r="U5" s="205"/>
      <c r="V5" s="205">
        <v>-14.259718586051108</v>
      </c>
      <c r="W5" s="205">
        <v>6.5</v>
      </c>
      <c r="X5" s="205">
        <f t="shared" ref="X5:X7" si="5">V5-W5</f>
        <v>-20.759718586051108</v>
      </c>
      <c r="Y5"/>
      <c r="Z5"/>
      <c r="AA5"/>
      <c r="AB5"/>
      <c r="AC5" s="4"/>
      <c r="AD5"/>
      <c r="AE5"/>
      <c r="AF5"/>
      <c r="AG5"/>
      <c r="AH5"/>
      <c r="AI5"/>
      <c r="AJ5"/>
      <c r="AK5"/>
      <c r="AL5"/>
      <c r="AM5"/>
      <c r="AN5"/>
      <c r="AP5" s="21"/>
      <c r="AQ5" s="22"/>
      <c r="AR5" s="22"/>
      <c r="AS5" s="5"/>
      <c r="AT5"/>
      <c r="AU5"/>
      <c r="AV5"/>
      <c r="AW5" s="5"/>
      <c r="AX5"/>
      <c r="AY5"/>
      <c r="AZ5"/>
      <c r="BA5" s="5"/>
      <c r="BB5"/>
      <c r="BC5"/>
      <c r="BD5"/>
      <c r="BE5" s="17"/>
      <c r="BF5"/>
      <c r="BG5"/>
      <c r="BH5"/>
      <c r="BI5" s="5"/>
      <c r="BJ5"/>
      <c r="BK5" s="5"/>
      <c r="BL5"/>
      <c r="BM5"/>
      <c r="BN5"/>
      <c r="BO5" s="17"/>
      <c r="BT5" s="5"/>
      <c r="BX5" s="17"/>
      <c r="CH5" s="6">
        <f>AVERAGE(H5,L5,P5)</f>
        <v>4.3113744260303415</v>
      </c>
      <c r="CI5" s="6">
        <f>AVERAGE(ABS(H5),ABS(L5),ABS(P5))</f>
        <v>4.3113744260303415</v>
      </c>
      <c r="CJ5" s="6">
        <f>SQRT((SUM((L5^2),(P5^2),(H5^2))/COUNT(L5,P5,H5)))</f>
        <v>4.3951167135232136</v>
      </c>
      <c r="CK5" s="213" t="s">
        <v>261</v>
      </c>
      <c r="CM5" s="4"/>
    </row>
    <row r="6" spans="1:94" x14ac:dyDescent="0.35">
      <c r="A6" s="25" t="s">
        <v>211</v>
      </c>
      <c r="B6" s="197">
        <v>7.0999999999999952</v>
      </c>
      <c r="C6" s="197">
        <v>6</v>
      </c>
      <c r="D6" s="197">
        <f t="shared" si="0"/>
        <v>1.0999999999999952</v>
      </c>
      <c r="E6" s="69"/>
      <c r="F6" s="70">
        <v>11.20000000000001</v>
      </c>
      <c r="G6" s="70">
        <v>4.0999999999999996</v>
      </c>
      <c r="H6" s="70">
        <f t="shared" si="1"/>
        <v>7.1000000000000103</v>
      </c>
      <c r="I6" s="68"/>
      <c r="J6" s="71">
        <v>12.400000000000011</v>
      </c>
      <c r="K6" s="71">
        <v>2.9</v>
      </c>
      <c r="L6" s="71">
        <f t="shared" si="2"/>
        <v>9.5000000000000107</v>
      </c>
      <c r="M6" s="68"/>
      <c r="N6" s="72">
        <v>20.100000000000009</v>
      </c>
      <c r="O6" s="72">
        <v>2.5</v>
      </c>
      <c r="P6" s="72">
        <f t="shared" si="3"/>
        <v>17.600000000000009</v>
      </c>
      <c r="Q6"/>
      <c r="R6" s="205">
        <v>11.60000000000001</v>
      </c>
      <c r="S6" s="205">
        <v>2.5</v>
      </c>
      <c r="T6" s="205">
        <f t="shared" si="4"/>
        <v>9.1000000000000103</v>
      </c>
      <c r="U6" s="205"/>
      <c r="V6" s="205">
        <v>-9.6999999999999975</v>
      </c>
      <c r="W6" s="205">
        <v>2.5</v>
      </c>
      <c r="X6" s="205">
        <f t="shared" si="5"/>
        <v>-12.199999999999998</v>
      </c>
      <c r="Y6"/>
      <c r="Z6"/>
      <c r="AA6"/>
      <c r="AB6"/>
      <c r="AC6" s="4"/>
      <c r="AD6"/>
      <c r="AE6"/>
      <c r="AF6"/>
      <c r="AG6"/>
      <c r="AH6"/>
      <c r="AI6"/>
      <c r="AJ6"/>
      <c r="AK6"/>
      <c r="AL6"/>
      <c r="AM6"/>
      <c r="AN6"/>
      <c r="AP6" s="21"/>
      <c r="AQ6" s="22"/>
      <c r="AR6" s="22"/>
      <c r="AS6" s="5"/>
      <c r="AT6"/>
      <c r="AU6"/>
      <c r="AV6"/>
      <c r="AW6" s="5"/>
      <c r="AX6"/>
      <c r="AY6"/>
      <c r="AZ6"/>
      <c r="BA6" s="5"/>
      <c r="BB6"/>
      <c r="BC6"/>
      <c r="BD6"/>
      <c r="BE6" s="17"/>
      <c r="BF6"/>
      <c r="BG6"/>
      <c r="BH6"/>
      <c r="BI6" s="5"/>
      <c r="BJ6"/>
      <c r="BK6" s="5"/>
      <c r="BL6"/>
      <c r="BM6"/>
      <c r="BN6"/>
      <c r="BO6" s="17"/>
      <c r="BT6" s="5"/>
      <c r="BX6" s="17"/>
      <c r="CH6" s="6">
        <f>AVERAGE(H6,L6,P6)</f>
        <v>11.400000000000011</v>
      </c>
      <c r="CI6" s="6">
        <f>AVERAGE(ABS(H6),ABS(L6),ABS(P6))</f>
        <v>11.400000000000011</v>
      </c>
      <c r="CJ6" s="6">
        <f>SQRT((SUM((L6^2),(P6^2),(H6^2))/COUNT(L6,P6,H6)))</f>
        <v>12.253162856993299</v>
      </c>
      <c r="CK6" s="213" t="s">
        <v>261</v>
      </c>
      <c r="CM6" s="4"/>
    </row>
    <row r="7" spans="1:94" x14ac:dyDescent="0.35">
      <c r="A7" s="25" t="s">
        <v>217</v>
      </c>
      <c r="B7" s="197">
        <v>6.1941725728428452</v>
      </c>
      <c r="C7" s="197">
        <v>6.3</v>
      </c>
      <c r="D7" s="197">
        <f t="shared" si="0"/>
        <v>-0.10582742715715465</v>
      </c>
      <c r="E7" s="69"/>
      <c r="F7" s="70">
        <v>6.7473968465535705</v>
      </c>
      <c r="G7" s="70">
        <v>4.3</v>
      </c>
      <c r="H7" s="70">
        <f t="shared" si="1"/>
        <v>2.4473968465535707</v>
      </c>
      <c r="I7" s="68"/>
      <c r="J7" s="71">
        <v>6.5363427876487208</v>
      </c>
      <c r="K7" s="71">
        <v>3.2</v>
      </c>
      <c r="L7" s="71">
        <f t="shared" si="2"/>
        <v>3.3363427876487206</v>
      </c>
      <c r="M7" s="68"/>
      <c r="N7" s="72">
        <v>10.092914703421556</v>
      </c>
      <c r="O7" s="72">
        <v>3</v>
      </c>
      <c r="P7" s="72">
        <f t="shared" si="3"/>
        <v>7.0929147034215561</v>
      </c>
      <c r="Q7"/>
      <c r="R7" s="205">
        <v>15.402460824643939</v>
      </c>
      <c r="S7" s="205">
        <v>2.9</v>
      </c>
      <c r="T7" s="205">
        <f t="shared" si="4"/>
        <v>12.502460824643938</v>
      </c>
      <c r="U7" s="205"/>
      <c r="V7" s="205">
        <v>3.5341120261922327</v>
      </c>
      <c r="W7" s="205">
        <v>2.8</v>
      </c>
      <c r="X7" s="205">
        <f t="shared" si="5"/>
        <v>0.73411202619223292</v>
      </c>
      <c r="Y7"/>
      <c r="Z7"/>
      <c r="AA7"/>
      <c r="AB7"/>
      <c r="AC7" s="4"/>
      <c r="AD7"/>
      <c r="AE7"/>
      <c r="AF7"/>
      <c r="AG7"/>
      <c r="AH7"/>
      <c r="AI7"/>
      <c r="AJ7"/>
      <c r="AK7"/>
      <c r="AL7"/>
      <c r="AM7"/>
      <c r="AN7"/>
      <c r="AP7" s="21"/>
      <c r="AQ7" s="21"/>
      <c r="AR7" s="22"/>
      <c r="AS7" s="5"/>
      <c r="AT7"/>
      <c r="AU7"/>
      <c r="AV7"/>
      <c r="AW7" s="5"/>
      <c r="AX7"/>
      <c r="AY7"/>
      <c r="AZ7"/>
      <c r="BA7" s="5"/>
      <c r="BB7"/>
      <c r="BC7"/>
      <c r="BD7"/>
      <c r="BE7" s="17"/>
      <c r="BF7"/>
      <c r="BG7"/>
      <c r="BH7"/>
      <c r="BI7" s="5"/>
      <c r="BJ7"/>
      <c r="BK7" s="5"/>
      <c r="BL7"/>
      <c r="BM7"/>
      <c r="BN7"/>
      <c r="BO7" s="17"/>
      <c r="BT7" s="5"/>
      <c r="BX7" s="17"/>
      <c r="CH7" s="6">
        <f>AVERAGE(H7,L7,P7)</f>
        <v>4.2922181125412822</v>
      </c>
      <c r="CI7" s="6">
        <f>AVERAGE(ABS(H7),ABS(L7),ABS(P7))</f>
        <v>4.2922181125412822</v>
      </c>
      <c r="CJ7" s="6">
        <f>SQRT((SUM((L7^2),(P7^2),(H7^2))/COUNT(L7,P7,H7)))</f>
        <v>4.7409694336084787</v>
      </c>
      <c r="CK7" s="213" t="s">
        <v>261</v>
      </c>
      <c r="CM7" s="4"/>
    </row>
    <row r="8" spans="1:94" ht="25.5" customHeight="1" x14ac:dyDescent="0.35">
      <c r="A8" s="119" t="s">
        <v>239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H8" s="231"/>
      <c r="CI8" s="231"/>
      <c r="CJ8" s="231"/>
      <c r="CK8" s="11"/>
      <c r="CM8" s="93"/>
    </row>
    <row r="9" spans="1:94" x14ac:dyDescent="0.35">
      <c r="A9" s="204" t="s">
        <v>193</v>
      </c>
      <c r="B9" s="5"/>
      <c r="C9" s="5"/>
      <c r="D9" s="5"/>
      <c r="E9" s="4"/>
      <c r="F9" s="76">
        <v>23.119951719079594</v>
      </c>
      <c r="G9" s="76">
        <v>14.6</v>
      </c>
      <c r="H9" s="76">
        <f>F9-G9</f>
        <v>8.5199517190795948</v>
      </c>
      <c r="I9" s="69"/>
      <c r="J9" s="70">
        <v>25.893913753780467</v>
      </c>
      <c r="K9" s="70">
        <v>12.3</v>
      </c>
      <c r="L9" s="70">
        <f>J9-K9</f>
        <v>13.593913753780466</v>
      </c>
      <c r="M9" s="68"/>
      <c r="N9" s="71">
        <v>31.999207673451224</v>
      </c>
      <c r="O9" s="71">
        <v>10.5</v>
      </c>
      <c r="P9" s="71">
        <f>N9-O9</f>
        <v>21.499207673451224</v>
      </c>
      <c r="Q9" s="68"/>
      <c r="R9" s="72">
        <v>8.0342062019827836</v>
      </c>
      <c r="S9" s="72">
        <v>10.1</v>
      </c>
      <c r="T9" s="72">
        <f>R9-S9</f>
        <v>-2.0657937980172161</v>
      </c>
      <c r="U9"/>
      <c r="V9" s="206">
        <v>-22.600120666368117</v>
      </c>
      <c r="W9" s="206">
        <v>9.8000000000000007</v>
      </c>
      <c r="X9" s="206">
        <f>V9-W9</f>
        <v>-32.400120666368117</v>
      </c>
      <c r="Y9" s="206"/>
      <c r="Z9" s="206">
        <v>-4.8060821471641262</v>
      </c>
      <c r="AA9" s="206">
        <v>9.6999999999999993</v>
      </c>
      <c r="AB9" s="206">
        <f>Z9-AA9</f>
        <v>-14.506082147164125</v>
      </c>
      <c r="AC9"/>
      <c r="AD9"/>
      <c r="AE9"/>
      <c r="AF9"/>
      <c r="AG9" s="4"/>
      <c r="AH9"/>
      <c r="AI9"/>
      <c r="AJ9"/>
      <c r="AK9"/>
      <c r="AL9"/>
      <c r="AM9"/>
      <c r="AN9"/>
      <c r="AO9"/>
      <c r="AP9"/>
      <c r="AQ9"/>
      <c r="AR9"/>
      <c r="AS9" s="5"/>
      <c r="AT9"/>
      <c r="AU9"/>
      <c r="AV9"/>
      <c r="AW9" s="5"/>
      <c r="AX9"/>
      <c r="AY9"/>
      <c r="AZ9"/>
      <c r="BA9" s="5"/>
      <c r="BB9"/>
      <c r="BC9"/>
      <c r="BD9"/>
      <c r="BE9" s="17"/>
      <c r="BF9"/>
      <c r="BG9"/>
      <c r="BH9"/>
      <c r="BI9" s="5"/>
      <c r="BJ9"/>
      <c r="BK9" s="5"/>
      <c r="BL9"/>
      <c r="BM9"/>
      <c r="BN9"/>
      <c r="BO9" s="17"/>
      <c r="BT9" s="5"/>
      <c r="BX9" s="17"/>
      <c r="CH9" s="6">
        <f>AVERAGE(T9,L9,P9)</f>
        <v>11.009109209738158</v>
      </c>
      <c r="CI9" s="6">
        <f>AVERAGE(ABS(T9),ABS(L9),ABS(P9))</f>
        <v>12.386305075082968</v>
      </c>
      <c r="CJ9" s="6">
        <f>SQRT((SUM((L9^2),(P9^2),(T9^2))/COUNT(L9,P9,T9)))</f>
        <v>14.734063998631788</v>
      </c>
      <c r="CK9" s="213" t="s">
        <v>261</v>
      </c>
      <c r="CM9" s="4"/>
    </row>
    <row r="10" spans="1:94" x14ac:dyDescent="0.35">
      <c r="A10" s="25" t="s">
        <v>203</v>
      </c>
      <c r="B10" s="5"/>
      <c r="C10" s="5"/>
      <c r="D10" s="5"/>
      <c r="E10" s="4"/>
      <c r="F10" s="76">
        <v>10.720365956564876</v>
      </c>
      <c r="G10" s="76">
        <v>7.5</v>
      </c>
      <c r="H10" s="76">
        <f t="shared" ref="H10:H12" si="6">F10-G10</f>
        <v>3.2203659565648763</v>
      </c>
      <c r="I10" s="69"/>
      <c r="J10" s="70">
        <v>11.97183569390215</v>
      </c>
      <c r="K10" s="70">
        <v>7.5</v>
      </c>
      <c r="L10" s="70">
        <f t="shared" ref="L10:L12" si="7">J10-K10</f>
        <v>4.4718356939021504</v>
      </c>
      <c r="M10" s="68"/>
      <c r="N10" s="71">
        <v>9.9419216276239979</v>
      </c>
      <c r="O10" s="71">
        <v>7</v>
      </c>
      <c r="P10" s="71">
        <f t="shared" ref="P10:P12" si="8">N10-O10</f>
        <v>2.9419216276239979</v>
      </c>
      <c r="Q10" s="68"/>
      <c r="R10" s="72">
        <v>-3.2491207230560235</v>
      </c>
      <c r="S10" s="72">
        <v>7</v>
      </c>
      <c r="T10" s="72">
        <f t="shared" ref="T10:T12" si="9">R10-S10</f>
        <v>-10.249120723056024</v>
      </c>
      <c r="U10"/>
      <c r="V10" s="206">
        <v>-14.259718586051108</v>
      </c>
      <c r="W10" s="206">
        <v>7</v>
      </c>
      <c r="X10" s="206">
        <f t="shared" ref="X10:X12" si="10">V10-W10</f>
        <v>-21.259718586051108</v>
      </c>
      <c r="Y10" s="206"/>
      <c r="Z10" s="206">
        <v>-4.4067818187917496</v>
      </c>
      <c r="AA10" s="206">
        <v>7</v>
      </c>
      <c r="AB10" s="206">
        <f t="shared" ref="AB10:AB12" si="11">Z10-AA10</f>
        <v>-11.40678181879175</v>
      </c>
      <c r="AC10"/>
      <c r="AD10"/>
      <c r="AE10"/>
      <c r="AF10"/>
      <c r="AG10" s="4"/>
      <c r="AH10"/>
      <c r="AI10"/>
      <c r="AJ10"/>
      <c r="AK10"/>
      <c r="AL10"/>
      <c r="AM10"/>
      <c r="AN10"/>
      <c r="AO10"/>
      <c r="AP10"/>
      <c r="AQ10"/>
      <c r="AR10"/>
      <c r="AS10" s="5"/>
      <c r="AT10"/>
      <c r="AU10"/>
      <c r="AV10"/>
      <c r="AW10" s="5"/>
      <c r="AX10"/>
      <c r="AY10"/>
      <c r="AZ10"/>
      <c r="BA10" s="5"/>
      <c r="BB10"/>
      <c r="BC10"/>
      <c r="BD10"/>
      <c r="BE10" s="17"/>
      <c r="BF10"/>
      <c r="BG10"/>
      <c r="BH10"/>
      <c r="BI10" s="5"/>
      <c r="BJ10"/>
      <c r="BK10" s="5"/>
      <c r="BL10"/>
      <c r="BM10"/>
      <c r="BN10"/>
      <c r="BO10" s="17"/>
      <c r="BT10" s="5"/>
      <c r="BX10" s="17"/>
      <c r="CH10" s="6">
        <f>AVERAGE(T10,L10,P10)</f>
        <v>-0.94512113384329177</v>
      </c>
      <c r="CI10" s="6">
        <f>AVERAGE(ABS(T10),ABS(L10),ABS(P10))</f>
        <v>5.8876260148607242</v>
      </c>
      <c r="CJ10" s="6">
        <f>SQRT((SUM((L10^2),(P10^2),(T10^2))/COUNT(L10,P10,T10)))</f>
        <v>6.6757444761393607</v>
      </c>
      <c r="CK10" s="213" t="s">
        <v>262</v>
      </c>
      <c r="CM10" s="4"/>
    </row>
    <row r="11" spans="1:94" x14ac:dyDescent="0.35">
      <c r="A11" s="25" t="s">
        <v>211</v>
      </c>
      <c r="B11" s="5"/>
      <c r="C11" s="5"/>
      <c r="D11" s="5"/>
      <c r="E11" s="4"/>
      <c r="F11" s="76">
        <v>11.20000000000001</v>
      </c>
      <c r="G11" s="76">
        <v>6.6</v>
      </c>
      <c r="H11" s="76">
        <f t="shared" si="6"/>
        <v>4.6000000000000103</v>
      </c>
      <c r="I11" s="69"/>
      <c r="J11" s="70">
        <v>12.400000000000011</v>
      </c>
      <c r="K11" s="70">
        <v>4.5</v>
      </c>
      <c r="L11" s="70">
        <f t="shared" si="7"/>
        <v>7.900000000000011</v>
      </c>
      <c r="M11" s="68"/>
      <c r="N11" s="71">
        <v>20.100000000000009</v>
      </c>
      <c r="O11" s="71">
        <v>3.3</v>
      </c>
      <c r="P11" s="71">
        <f t="shared" si="8"/>
        <v>16.800000000000008</v>
      </c>
      <c r="Q11" s="68"/>
      <c r="R11" s="72">
        <v>11.7</v>
      </c>
      <c r="S11" s="72">
        <v>2.9</v>
      </c>
      <c r="T11" s="72">
        <f t="shared" si="9"/>
        <v>8.7999999999999989</v>
      </c>
      <c r="U11"/>
      <c r="V11" s="206">
        <v>-9.6999999999999975</v>
      </c>
      <c r="W11" s="206">
        <v>2.7</v>
      </c>
      <c r="X11" s="206">
        <f t="shared" si="10"/>
        <v>-12.399999999999999</v>
      </c>
      <c r="Y11" s="206"/>
      <c r="Z11" s="206">
        <v>-0.40000000000000036</v>
      </c>
      <c r="AA11" s="206">
        <v>2.6</v>
      </c>
      <c r="AB11" s="206">
        <f t="shared" si="11"/>
        <v>-3.0000000000000004</v>
      </c>
      <c r="AC11"/>
      <c r="AD11"/>
      <c r="AE11"/>
      <c r="AF11"/>
      <c r="AG11" s="4"/>
      <c r="AH11"/>
      <c r="AI11"/>
      <c r="AJ11"/>
      <c r="AK11"/>
      <c r="AL11"/>
      <c r="AM11"/>
      <c r="AN11"/>
      <c r="AO11"/>
      <c r="AP11"/>
      <c r="AQ11"/>
      <c r="AR11"/>
      <c r="AS11" s="5"/>
      <c r="AT11"/>
      <c r="AU11"/>
      <c r="AV11"/>
      <c r="AW11" s="5"/>
      <c r="AX11"/>
      <c r="AY11"/>
      <c r="AZ11"/>
      <c r="BA11" s="5"/>
      <c r="BB11"/>
      <c r="BC11"/>
      <c r="BD11"/>
      <c r="BE11" s="17"/>
      <c r="BF11"/>
      <c r="BG11"/>
      <c r="BH11"/>
      <c r="BI11" s="5"/>
      <c r="BJ11"/>
      <c r="BK11" s="5"/>
      <c r="BL11"/>
      <c r="BM11"/>
      <c r="BN11"/>
      <c r="BO11" s="17"/>
      <c r="BT11" s="5"/>
      <c r="BX11" s="17"/>
      <c r="CH11" s="6">
        <f>AVERAGE(T11,L11,P11)</f>
        <v>11.166666666666671</v>
      </c>
      <c r="CI11" s="6">
        <f>AVERAGE(ABS(T11),ABS(L11),ABS(P11))</f>
        <v>11.166666666666671</v>
      </c>
      <c r="CJ11" s="6">
        <f>SQRT((SUM((L11^2),(P11^2),(T11^2))/COUNT(L11,P11,T11)))</f>
        <v>11.861562572724843</v>
      </c>
      <c r="CK11" s="213" t="s">
        <v>261</v>
      </c>
      <c r="CM11" s="4"/>
    </row>
    <row r="12" spans="1:94" customFormat="1" x14ac:dyDescent="0.35">
      <c r="A12" s="25" t="s">
        <v>217</v>
      </c>
      <c r="B12" s="5"/>
      <c r="C12" s="5"/>
      <c r="D12" s="5"/>
      <c r="E12" s="4"/>
      <c r="F12" s="76">
        <v>6.7473968465535705</v>
      </c>
      <c r="G12" s="76">
        <v>6.4</v>
      </c>
      <c r="H12" s="76">
        <f t="shared" si="6"/>
        <v>0.34739684655357017</v>
      </c>
      <c r="I12" s="69"/>
      <c r="J12" s="70">
        <v>6.5363427876487208</v>
      </c>
      <c r="K12" s="70">
        <v>4.5</v>
      </c>
      <c r="L12" s="70">
        <f t="shared" si="7"/>
        <v>2.0363427876487208</v>
      </c>
      <c r="M12" s="68"/>
      <c r="N12" s="71">
        <v>10.092914703421556</v>
      </c>
      <c r="O12" s="71">
        <v>2.8</v>
      </c>
      <c r="P12" s="71">
        <f t="shared" si="8"/>
        <v>7.2929147034215562</v>
      </c>
      <c r="Q12" s="68"/>
      <c r="R12" s="72">
        <v>15.402460824643939</v>
      </c>
      <c r="S12" s="72">
        <v>2.5</v>
      </c>
      <c r="T12" s="72">
        <f t="shared" si="9"/>
        <v>12.902460824643939</v>
      </c>
      <c r="V12" s="206">
        <v>3.5341120261922327</v>
      </c>
      <c r="W12" s="206">
        <v>2.5</v>
      </c>
      <c r="X12" s="206">
        <f t="shared" si="10"/>
        <v>1.0341120261922327</v>
      </c>
      <c r="Y12" s="206"/>
      <c r="Z12" s="206">
        <v>-1.0846486930523866</v>
      </c>
      <c r="AA12" s="206">
        <v>2.5</v>
      </c>
      <c r="AB12" s="206">
        <f t="shared" si="11"/>
        <v>-3.5846486930523866</v>
      </c>
      <c r="AG12" s="4"/>
      <c r="AS12" s="5"/>
      <c r="AW12" s="5"/>
      <c r="BA12" s="5"/>
      <c r="BE12" s="17"/>
      <c r="BI12" s="5"/>
      <c r="BK12" s="5"/>
      <c r="BO12" s="17"/>
      <c r="BT12" s="5"/>
      <c r="BX12" s="17"/>
      <c r="CH12" s="6">
        <f>AVERAGE(T12,L12,P12)</f>
        <v>7.4105727719047385</v>
      </c>
      <c r="CI12" s="6">
        <f>AVERAGE(ABS(T12),ABS(L12),ABS(P12))</f>
        <v>7.4105727719047385</v>
      </c>
      <c r="CJ12" s="6">
        <f>SQRT((SUM((L12^2),(P12^2),(T12^2))/COUNT(L12,P12,T12)))</f>
        <v>8.6372602166748624</v>
      </c>
      <c r="CK12" s="213" t="s">
        <v>261</v>
      </c>
      <c r="CM12" s="4"/>
    </row>
    <row r="13" spans="1:94" ht="26.25" customHeight="1" x14ac:dyDescent="0.35">
      <c r="A13" s="119" t="s">
        <v>240</v>
      </c>
      <c r="B13" s="52"/>
      <c r="C13" s="52"/>
      <c r="D13" s="52"/>
      <c r="E13" s="52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H13" s="231"/>
      <c r="CI13" s="231"/>
      <c r="CJ13" s="231"/>
      <c r="CK13" s="11"/>
      <c r="CM13" s="93"/>
    </row>
    <row r="14" spans="1:94" x14ac:dyDescent="0.35">
      <c r="A14" s="204" t="s">
        <v>193</v>
      </c>
      <c r="B14"/>
      <c r="C14"/>
      <c r="D14"/>
      <c r="E14"/>
      <c r="F14" s="69"/>
      <c r="G14" s="69"/>
      <c r="H14" s="69"/>
      <c r="I14" s="69"/>
      <c r="J14" s="68">
        <v>25.893913753780467</v>
      </c>
      <c r="K14" s="68">
        <v>21.4</v>
      </c>
      <c r="L14" s="68">
        <f>J14-K14</f>
        <v>4.4939137537804683</v>
      </c>
      <c r="N14" s="70">
        <v>31.999207673451224</v>
      </c>
      <c r="O14" s="70">
        <v>17.100000000000001</v>
      </c>
      <c r="P14" s="70">
        <f>N14-O14</f>
        <v>14.899207673451222</v>
      </c>
      <c r="Q14" s="68"/>
      <c r="R14" s="71">
        <v>8.0342062019827836</v>
      </c>
      <c r="S14" s="71">
        <v>14</v>
      </c>
      <c r="T14" s="71">
        <f>R14-S14</f>
        <v>-5.9657937980172164</v>
      </c>
      <c r="U14" s="5"/>
      <c r="V14" s="72">
        <v>-22.53718814759138</v>
      </c>
      <c r="W14" s="72">
        <v>12.3</v>
      </c>
      <c r="X14" s="72">
        <f>V14-W14</f>
        <v>-34.837188147591377</v>
      </c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Q14" s="18"/>
      <c r="AR14" s="18"/>
      <c r="AS14" s="5"/>
      <c r="AT14"/>
      <c r="AU14"/>
      <c r="AV14"/>
      <c r="AW14" s="5"/>
      <c r="AX14"/>
      <c r="AY14"/>
      <c r="AZ14"/>
      <c r="BA14" s="5"/>
      <c r="BB14"/>
      <c r="BC14"/>
      <c r="BD14"/>
      <c r="BE14" s="17"/>
      <c r="BF14"/>
      <c r="BG14"/>
      <c r="BH14"/>
      <c r="BI14" s="5"/>
      <c r="BJ14"/>
      <c r="BK14" s="5"/>
      <c r="BL14"/>
      <c r="BM14"/>
      <c r="BN14"/>
      <c r="BO14" s="17"/>
      <c r="BT14" s="5"/>
      <c r="BX14" s="17"/>
      <c r="CH14" s="6">
        <f>AVERAGE(T14,X14,P14)</f>
        <v>-8.6345914240524575</v>
      </c>
      <c r="CI14" s="6">
        <f>AVERAGE(ABS(T14),ABS(X14),ABS(P14))</f>
        <v>18.567396539686605</v>
      </c>
      <c r="CJ14" s="6">
        <f>SQRT((SUM((X14^2),(P14^2),(T14^2))/COUNT(X14,P14,T14)))</f>
        <v>22.145027756193709</v>
      </c>
      <c r="CK14" s="213" t="s">
        <v>262</v>
      </c>
      <c r="CM14" s="4"/>
    </row>
    <row r="15" spans="1:94" x14ac:dyDescent="0.35">
      <c r="A15" s="25" t="s">
        <v>203</v>
      </c>
      <c r="B15"/>
      <c r="C15"/>
      <c r="D15"/>
      <c r="E15"/>
      <c r="F15" s="69"/>
      <c r="G15" s="69"/>
      <c r="H15" s="69"/>
      <c r="I15" s="69"/>
      <c r="J15" s="68">
        <v>11.97183569390215</v>
      </c>
      <c r="K15" s="68">
        <v>11</v>
      </c>
      <c r="L15" s="68">
        <f t="shared" ref="L15:L17" si="12">J15-K15</f>
        <v>0.97183569390215041</v>
      </c>
      <c r="N15" s="70">
        <v>9.9419216276239979</v>
      </c>
      <c r="O15" s="70">
        <v>9</v>
      </c>
      <c r="P15" s="70">
        <f t="shared" ref="P15:P17" si="13">N15-O15</f>
        <v>0.94192162762399789</v>
      </c>
      <c r="Q15" s="68"/>
      <c r="R15" s="71">
        <v>-3.2491207230560235</v>
      </c>
      <c r="S15" s="71">
        <v>7.5</v>
      </c>
      <c r="T15" s="71">
        <f t="shared" ref="T15:T17" si="14">R15-S15</f>
        <v>-10.749120723056024</v>
      </c>
      <c r="U15" s="5"/>
      <c r="V15" s="72">
        <v>-14.260140037713171</v>
      </c>
      <c r="W15" s="72">
        <v>7.5</v>
      </c>
      <c r="X15" s="72">
        <f t="shared" ref="X15:X17" si="15">V15-W15</f>
        <v>-21.760140037713171</v>
      </c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Q15" s="18"/>
      <c r="AR15" s="18"/>
      <c r="AS15" s="5"/>
      <c r="AT15"/>
      <c r="AU15"/>
      <c r="AV15"/>
      <c r="AW15" s="5"/>
      <c r="AX15"/>
      <c r="AY15"/>
      <c r="AZ15"/>
      <c r="BA15" s="5"/>
      <c r="BB15"/>
      <c r="BC15"/>
      <c r="BD15"/>
      <c r="BE15" s="17"/>
      <c r="BF15"/>
      <c r="BG15"/>
      <c r="BH15"/>
      <c r="BI15" s="5"/>
      <c r="BJ15"/>
      <c r="BK15" s="5"/>
      <c r="BL15"/>
      <c r="BM15"/>
      <c r="BN15"/>
      <c r="BO15" s="17"/>
      <c r="BT15" s="5"/>
      <c r="BX15" s="17"/>
      <c r="CH15" s="6">
        <f>AVERAGE(T15,X15,P15)</f>
        <v>-10.522446377715065</v>
      </c>
      <c r="CI15" s="6">
        <f>AVERAGE(ABS(T15),ABS(X15),ABS(P15))</f>
        <v>11.150394129464397</v>
      </c>
      <c r="CJ15" s="6">
        <f>SQRT((SUM((X15^2),(P15^2),(T15^2))/COUNT(X15,P15,T15)))</f>
        <v>14.023010935985491</v>
      </c>
      <c r="CK15" s="213" t="s">
        <v>262</v>
      </c>
      <c r="CM15" s="4"/>
    </row>
    <row r="16" spans="1:94" x14ac:dyDescent="0.35">
      <c r="A16" s="25" t="s">
        <v>211</v>
      </c>
      <c r="B16"/>
      <c r="C16"/>
      <c r="D16"/>
      <c r="E16"/>
      <c r="F16" s="69"/>
      <c r="G16" s="69"/>
      <c r="H16" s="69"/>
      <c r="I16" s="69"/>
      <c r="J16" s="68">
        <v>12.400000000000011</v>
      </c>
      <c r="K16" s="68">
        <v>9.4</v>
      </c>
      <c r="L16" s="68">
        <f t="shared" si="12"/>
        <v>3.0000000000000107</v>
      </c>
      <c r="N16" s="70">
        <v>20.100000000000009</v>
      </c>
      <c r="O16" s="70">
        <v>7.4</v>
      </c>
      <c r="P16" s="70">
        <f t="shared" si="13"/>
        <v>12.700000000000008</v>
      </c>
      <c r="Q16" s="68"/>
      <c r="R16" s="71">
        <v>11.7</v>
      </c>
      <c r="S16" s="71">
        <v>6</v>
      </c>
      <c r="T16" s="71">
        <f t="shared" si="14"/>
        <v>5.6999999999999993</v>
      </c>
      <c r="U16" s="5"/>
      <c r="V16" s="72">
        <v>-9.6999999999999975</v>
      </c>
      <c r="W16" s="72">
        <v>4.5</v>
      </c>
      <c r="X16" s="72">
        <f t="shared" si="15"/>
        <v>-14.199999999999998</v>
      </c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Q16" s="18"/>
      <c r="AR16" s="18"/>
      <c r="AS16" s="5"/>
      <c r="AT16"/>
      <c r="AU16"/>
      <c r="AV16"/>
      <c r="AW16" s="5"/>
      <c r="AX16"/>
      <c r="AY16"/>
      <c r="AZ16"/>
      <c r="BA16" s="5"/>
      <c r="BB16"/>
      <c r="BC16"/>
      <c r="BD16"/>
      <c r="BE16" s="17"/>
      <c r="BF16"/>
      <c r="BG16"/>
      <c r="BH16"/>
      <c r="BI16" s="5"/>
      <c r="BJ16"/>
      <c r="BK16" s="5"/>
      <c r="BL16"/>
      <c r="BM16"/>
      <c r="BN16"/>
      <c r="BO16" s="17"/>
      <c r="BT16" s="5"/>
      <c r="BX16" s="17"/>
      <c r="CH16" s="6">
        <f>AVERAGE(T16,X16,P16)</f>
        <v>1.4000000000000032</v>
      </c>
      <c r="CI16" s="6">
        <f>AVERAGE(ABS(T16),ABS(X16),ABS(P16))</f>
        <v>10.866666666666669</v>
      </c>
      <c r="CJ16" s="6">
        <f>SQRT((SUM((X16^2),(P16^2),(T16^2))/COUNT(X16,P16,T16)))</f>
        <v>11.480708456653131</v>
      </c>
      <c r="CK16" s="213" t="s">
        <v>261</v>
      </c>
      <c r="CM16" s="4"/>
    </row>
    <row r="17" spans="1:91" x14ac:dyDescent="0.35">
      <c r="A17" s="25" t="s">
        <v>217</v>
      </c>
      <c r="B17"/>
      <c r="C17"/>
      <c r="D17"/>
      <c r="E17"/>
      <c r="F17" s="69"/>
      <c r="G17" s="69"/>
      <c r="H17" s="69"/>
      <c r="I17" s="69"/>
      <c r="J17" s="68">
        <v>6.5363427876487208</v>
      </c>
      <c r="K17" s="68">
        <v>6.5</v>
      </c>
      <c r="L17" s="68">
        <f t="shared" si="12"/>
        <v>3.6342787648720787E-2</v>
      </c>
      <c r="N17" s="70">
        <v>10.092914703421556</v>
      </c>
      <c r="O17" s="70">
        <v>5.9</v>
      </c>
      <c r="P17" s="70">
        <f t="shared" si="13"/>
        <v>4.1929147034215557</v>
      </c>
      <c r="Q17" s="68"/>
      <c r="R17" s="71">
        <v>15.402460824643939</v>
      </c>
      <c r="S17" s="71">
        <v>4.8</v>
      </c>
      <c r="T17" s="71">
        <f t="shared" si="14"/>
        <v>10.602460824643938</v>
      </c>
      <c r="U17" s="5"/>
      <c r="V17" s="72">
        <v>3.5341120261922327</v>
      </c>
      <c r="W17" s="72">
        <v>3.8</v>
      </c>
      <c r="X17" s="72">
        <f t="shared" si="15"/>
        <v>-0.26588797380776708</v>
      </c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R17" s="18"/>
      <c r="AS17" s="5"/>
      <c r="AT17"/>
      <c r="AU17"/>
      <c r="AV17"/>
      <c r="AW17" s="5"/>
      <c r="AX17"/>
      <c r="AY17"/>
      <c r="AZ17"/>
      <c r="BA17" s="5"/>
      <c r="BB17"/>
      <c r="BC17"/>
      <c r="BD17"/>
      <c r="BE17" s="17"/>
      <c r="BF17"/>
      <c r="BG17"/>
      <c r="BH17"/>
      <c r="BI17" s="5"/>
      <c r="BJ17"/>
      <c r="BK17" s="5"/>
      <c r="BL17"/>
      <c r="BM17"/>
      <c r="BN17"/>
      <c r="BO17" s="17"/>
      <c r="BT17" s="5"/>
      <c r="BX17" s="17"/>
      <c r="CH17" s="6">
        <f>AVERAGE(T17,X17,P17)</f>
        <v>4.8431625180859088</v>
      </c>
      <c r="CI17" s="6">
        <f>AVERAGE(ABS(T17),ABS(X17),ABS(P17))</f>
        <v>5.0204211672910874</v>
      </c>
      <c r="CJ17" s="6">
        <f>SQRT((SUM((X17^2),(P17^2),(T17^2))/COUNT(X17,P17,T17)))</f>
        <v>6.5844110256193673</v>
      </c>
      <c r="CK17" s="213" t="s">
        <v>261</v>
      </c>
      <c r="CM17" s="4"/>
    </row>
    <row r="18" spans="1:91" ht="28.5" customHeight="1" x14ac:dyDescent="0.35">
      <c r="A18" s="119" t="s">
        <v>241</v>
      </c>
      <c r="B18" s="52"/>
      <c r="C18" s="52"/>
      <c r="D18" s="52"/>
      <c r="E18" s="52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52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Z18" s="52"/>
      <c r="CA18" s="52"/>
      <c r="CB18" s="52"/>
      <c r="CH18" s="231"/>
      <c r="CI18" s="231"/>
      <c r="CJ18" s="231"/>
      <c r="CK18" s="11"/>
      <c r="CM18" s="93"/>
    </row>
    <row r="19" spans="1:91" x14ac:dyDescent="0.35">
      <c r="A19" s="204" t="s">
        <v>193</v>
      </c>
      <c r="B19"/>
      <c r="C19"/>
      <c r="D19"/>
      <c r="E19"/>
      <c r="F19" s="69"/>
      <c r="G19" s="69"/>
      <c r="H19" s="69"/>
      <c r="I19" s="69"/>
      <c r="J19" s="69"/>
      <c r="K19" s="69"/>
      <c r="L19" s="69"/>
      <c r="M19" s="68"/>
      <c r="N19" s="17">
        <v>31.999207673451224</v>
      </c>
      <c r="O19" s="17">
        <v>20.9</v>
      </c>
      <c r="P19" s="17">
        <f>N19-O19</f>
        <v>11.099207673451225</v>
      </c>
      <c r="Q19" s="74"/>
      <c r="R19" s="70">
        <v>8.0342062019827836</v>
      </c>
      <c r="S19" s="70">
        <v>15.9</v>
      </c>
      <c r="T19" s="70">
        <f>R19-S19</f>
        <v>-7.8657937980172168</v>
      </c>
      <c r="U19" s="5"/>
      <c r="V19" s="15">
        <v>-22.53718814759138</v>
      </c>
      <c r="W19" s="15">
        <v>13.9</v>
      </c>
      <c r="X19" s="15">
        <f>V19-W19</f>
        <v>-36.437188147591378</v>
      </c>
      <c r="Y19" s="68"/>
      <c r="Z19" s="16">
        <v>-4.8001453473072218</v>
      </c>
      <c r="AA19" s="16">
        <v>12.6</v>
      </c>
      <c r="AB19" s="16">
        <f>Z19-AA19</f>
        <v>-17.400145347307223</v>
      </c>
      <c r="AC19" s="74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P19" s="21"/>
      <c r="AQ19" s="22"/>
      <c r="AR19" s="22"/>
      <c r="AS19" s="5"/>
      <c r="AT19"/>
      <c r="AU19"/>
      <c r="AV19"/>
      <c r="AW19" s="5"/>
      <c r="AX19"/>
      <c r="AY19"/>
      <c r="AZ19"/>
      <c r="BA19" s="5"/>
      <c r="BB19"/>
      <c r="BC19"/>
      <c r="BD19"/>
      <c r="BE19" s="17"/>
      <c r="BF19"/>
      <c r="BG19"/>
      <c r="BH19"/>
      <c r="BI19" s="5"/>
      <c r="BJ19"/>
      <c r="BK19" s="5"/>
      <c r="BL19"/>
      <c r="BM19"/>
      <c r="BN19"/>
      <c r="BO19" s="17"/>
      <c r="BT19" s="5"/>
      <c r="BX19" s="17"/>
      <c r="CH19" s="6">
        <f>AVERAGE(T19,X19,AB19)</f>
        <v>-20.567709097638605</v>
      </c>
      <c r="CI19" s="6">
        <f>AVERAGE(ABS(T19),ABS(X19),ABS(AB19))</f>
        <v>20.567709097638605</v>
      </c>
      <c r="CJ19" s="6">
        <f>SQRT((SUM((X19^2),(AB19^2),(T19^2))/COUNT(X19,AB19,T19)))</f>
        <v>23.750820689562968</v>
      </c>
      <c r="CK19" s="213" t="s">
        <v>262</v>
      </c>
      <c r="CM19" s="4"/>
    </row>
    <row r="20" spans="1:91" x14ac:dyDescent="0.35">
      <c r="A20" s="25" t="s">
        <v>203</v>
      </c>
      <c r="B20"/>
      <c r="C20"/>
      <c r="D20"/>
      <c r="E20"/>
      <c r="F20" s="69"/>
      <c r="G20" s="69"/>
      <c r="H20" s="69"/>
      <c r="I20" s="69"/>
      <c r="J20" s="69"/>
      <c r="K20" s="69"/>
      <c r="L20" s="69"/>
      <c r="M20" s="68"/>
      <c r="N20" s="17">
        <v>9.9419216276239979</v>
      </c>
      <c r="O20" s="17">
        <v>9.5</v>
      </c>
      <c r="P20" s="17">
        <f t="shared" ref="P20:P22" si="16">N20-O20</f>
        <v>0.44192162762399789</v>
      </c>
      <c r="Q20" s="74"/>
      <c r="R20" s="70">
        <v>-3.2491207230560235</v>
      </c>
      <c r="S20" s="70">
        <v>7.5</v>
      </c>
      <c r="T20" s="70">
        <f t="shared" ref="T20:T22" si="17">R20-S20</f>
        <v>-10.749120723056024</v>
      </c>
      <c r="U20" s="5"/>
      <c r="V20" s="15">
        <v>-14.260140037713171</v>
      </c>
      <c r="W20" s="15">
        <v>7.5</v>
      </c>
      <c r="X20" s="15">
        <f t="shared" ref="X20:X22" si="18">V20-W20</f>
        <v>-21.760140037713171</v>
      </c>
      <c r="Y20" s="68"/>
      <c r="Z20" s="16">
        <v>-4.4555672599809952</v>
      </c>
      <c r="AA20" s="16">
        <v>7.3</v>
      </c>
      <c r="AB20" s="16">
        <f t="shared" ref="AB20:AB22" si="19">Z20-AA20</f>
        <v>-11.755567259980996</v>
      </c>
      <c r="AC20" s="74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P20" s="21"/>
      <c r="AQ20" s="22"/>
      <c r="AR20" s="22"/>
      <c r="AS20" s="5"/>
      <c r="AT20"/>
      <c r="AU20"/>
      <c r="AV20"/>
      <c r="AW20" s="5"/>
      <c r="AX20"/>
      <c r="AY20"/>
      <c r="AZ20"/>
      <c r="BA20" s="5"/>
      <c r="BB20"/>
      <c r="BC20"/>
      <c r="BD20"/>
      <c r="BE20" s="17"/>
      <c r="BF20"/>
      <c r="BG20"/>
      <c r="BH20"/>
      <c r="BI20" s="5"/>
      <c r="BJ20"/>
      <c r="BK20" s="5"/>
      <c r="BL20"/>
      <c r="BM20"/>
      <c r="BN20"/>
      <c r="BO20" s="17"/>
      <c r="BT20" s="5"/>
      <c r="BX20" s="17"/>
      <c r="CH20" s="6">
        <f>AVERAGE(T20,X20,AB20)</f>
        <v>-14.754942673583395</v>
      </c>
      <c r="CI20" s="6">
        <f>AVERAGE(ABS(T20),ABS(X20),ABS(AB20))</f>
        <v>14.754942673583395</v>
      </c>
      <c r="CJ20" s="6">
        <f>SQRT((SUM((X20^2),(AB20^2),(T20^2))/COUNT(X20,AB20,T20)))</f>
        <v>15.569635538269752</v>
      </c>
      <c r="CK20" s="213" t="s">
        <v>262</v>
      </c>
      <c r="CM20" s="4"/>
    </row>
    <row r="21" spans="1:91" x14ac:dyDescent="0.35">
      <c r="A21" s="25" t="s">
        <v>211</v>
      </c>
      <c r="B21"/>
      <c r="C21"/>
      <c r="D21"/>
      <c r="E21"/>
      <c r="F21" s="69"/>
      <c r="G21" s="69"/>
      <c r="H21" s="69"/>
      <c r="I21" s="69"/>
      <c r="J21" s="69"/>
      <c r="K21" s="69"/>
      <c r="L21" s="69"/>
      <c r="M21" s="68"/>
      <c r="N21" s="17">
        <v>20.100000000000009</v>
      </c>
      <c r="O21" s="17">
        <v>10.5</v>
      </c>
      <c r="P21" s="17">
        <f t="shared" si="16"/>
        <v>9.6000000000000085</v>
      </c>
      <c r="Q21" s="74"/>
      <c r="R21" s="70">
        <v>11.7</v>
      </c>
      <c r="S21" s="70">
        <v>7.8</v>
      </c>
      <c r="T21" s="70">
        <f t="shared" si="17"/>
        <v>3.8999999999999995</v>
      </c>
      <c r="U21" s="5"/>
      <c r="V21" s="15">
        <v>-9.6999999999999975</v>
      </c>
      <c r="W21" s="15">
        <v>6</v>
      </c>
      <c r="X21" s="15">
        <f t="shared" si="18"/>
        <v>-15.699999999999998</v>
      </c>
      <c r="Y21" s="68"/>
      <c r="Z21" s="16">
        <v>-0.40000000000000036</v>
      </c>
      <c r="AA21" s="16">
        <v>5</v>
      </c>
      <c r="AB21" s="16">
        <f t="shared" si="19"/>
        <v>-5.4</v>
      </c>
      <c r="AC21" s="74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P21" s="21"/>
      <c r="AQ21" s="22"/>
      <c r="AR21" s="22"/>
      <c r="AS21" s="5"/>
      <c r="AT21"/>
      <c r="AU21"/>
      <c r="AV21"/>
      <c r="AW21" s="5"/>
      <c r="AX21"/>
      <c r="AY21"/>
      <c r="AZ21"/>
      <c r="BA21" s="5"/>
      <c r="BB21"/>
      <c r="BC21"/>
      <c r="BD21"/>
      <c r="BE21" s="17"/>
      <c r="BF21"/>
      <c r="BG21"/>
      <c r="BH21"/>
      <c r="BI21" s="5"/>
      <c r="BJ21"/>
      <c r="BK21" s="5"/>
      <c r="BL21"/>
      <c r="BM21"/>
      <c r="BN21"/>
      <c r="BO21" s="17"/>
      <c r="BT21" s="5"/>
      <c r="BX21" s="17"/>
      <c r="CH21" s="6">
        <f>AVERAGE(T21,X21,AB21)</f>
        <v>-5.7333333333333316</v>
      </c>
      <c r="CI21" s="6">
        <f>AVERAGE(ABS(T21),ABS(X21),ABS(AB21))</f>
        <v>8.3333333333333339</v>
      </c>
      <c r="CJ21" s="6">
        <f>SQRT((SUM((X21^2),(AB21^2),(T21^2))/COUNT(X21,AB21,T21)))</f>
        <v>9.8464883757273238</v>
      </c>
      <c r="CK21" s="213" t="s">
        <v>262</v>
      </c>
      <c r="CM21" s="4"/>
    </row>
    <row r="22" spans="1:91" x14ac:dyDescent="0.35">
      <c r="A22" s="25" t="s">
        <v>217</v>
      </c>
      <c r="B22"/>
      <c r="C22"/>
      <c r="D22"/>
      <c r="E22"/>
      <c r="F22" s="69"/>
      <c r="G22" s="69"/>
      <c r="H22" s="69"/>
      <c r="I22" s="69"/>
      <c r="J22" s="69"/>
      <c r="K22" s="69"/>
      <c r="L22" s="69"/>
      <c r="M22" s="68"/>
      <c r="N22" s="17">
        <v>10.092914703421556</v>
      </c>
      <c r="O22" s="17">
        <v>8.8000000000000007</v>
      </c>
      <c r="P22" s="17">
        <f t="shared" si="16"/>
        <v>1.2929147034215553</v>
      </c>
      <c r="Q22" s="74"/>
      <c r="R22" s="70">
        <v>15.402460824643939</v>
      </c>
      <c r="S22" s="70">
        <v>6.3</v>
      </c>
      <c r="T22" s="70">
        <f t="shared" si="17"/>
        <v>9.1024608246439378</v>
      </c>
      <c r="U22" s="5"/>
      <c r="V22" s="15">
        <v>3.5341120261922327</v>
      </c>
      <c r="W22" s="15">
        <v>4.2</v>
      </c>
      <c r="X22" s="15">
        <f t="shared" si="18"/>
        <v>-0.66588797380776743</v>
      </c>
      <c r="Y22" s="68"/>
      <c r="Z22" s="16">
        <v>-1.0846486930523866</v>
      </c>
      <c r="AA22" s="16">
        <v>3.2</v>
      </c>
      <c r="AB22" s="16">
        <f t="shared" si="19"/>
        <v>-4.2846486930523868</v>
      </c>
      <c r="AC22" s="74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P22" s="21"/>
      <c r="AQ22" s="21"/>
      <c r="AR22" s="22"/>
      <c r="AS22" s="5"/>
      <c r="AT22"/>
      <c r="AU22"/>
      <c r="AV22"/>
      <c r="AW22" s="5"/>
      <c r="AX22"/>
      <c r="AY22"/>
      <c r="AZ22"/>
      <c r="BA22" s="5"/>
      <c r="BB22"/>
      <c r="BC22"/>
      <c r="BD22"/>
      <c r="BE22" s="17"/>
      <c r="BF22"/>
      <c r="BG22"/>
      <c r="BH22"/>
      <c r="BI22" s="5"/>
      <c r="BJ22"/>
      <c r="BK22" s="5"/>
      <c r="BL22"/>
      <c r="BM22"/>
      <c r="BN22"/>
      <c r="BO22" s="17"/>
      <c r="BT22" s="5"/>
      <c r="BX22" s="17"/>
      <c r="CH22" s="6">
        <f>AVERAGE(T22,X22,AB22)</f>
        <v>1.3839747192612615</v>
      </c>
      <c r="CI22" s="6">
        <f>AVERAGE(ABS(T22),ABS(X22),ABS(AB22))</f>
        <v>4.6843324971680298</v>
      </c>
      <c r="CJ22" s="6">
        <f>SQRT((SUM((X22^2),(AB22^2),(T22^2))/COUNT(X22,AB22,T22)))</f>
        <v>5.8211228665013568</v>
      </c>
      <c r="CK22" s="213" t="s">
        <v>261</v>
      </c>
      <c r="CM22" s="4"/>
    </row>
    <row r="23" spans="1:91" ht="30" customHeight="1" x14ac:dyDescent="0.35">
      <c r="A23" s="119" t="s">
        <v>242</v>
      </c>
      <c r="B23" s="52"/>
      <c r="C23" s="52"/>
      <c r="D23" s="52"/>
      <c r="E23" s="52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52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H23" s="231"/>
      <c r="CI23" s="231"/>
      <c r="CJ23" s="231"/>
      <c r="CK23" s="11"/>
      <c r="CM23" s="93"/>
    </row>
    <row r="24" spans="1:91" x14ac:dyDescent="0.35">
      <c r="A24" s="204" t="s">
        <v>193</v>
      </c>
      <c r="B24" s="5"/>
      <c r="C24" s="5"/>
      <c r="D24" s="5"/>
      <c r="E24" s="4"/>
      <c r="F24" s="69"/>
      <c r="G24" s="69"/>
      <c r="H24" s="69"/>
      <c r="I24" s="69"/>
      <c r="J24" s="69"/>
      <c r="K24" s="69"/>
      <c r="L24" s="69"/>
      <c r="M24" s="68"/>
      <c r="N24" s="68"/>
      <c r="O24" s="68"/>
      <c r="P24" s="68"/>
      <c r="Q24" s="74"/>
      <c r="R24" s="5">
        <v>8.0342062019827836</v>
      </c>
      <c r="S24" s="17">
        <v>15.3</v>
      </c>
      <c r="T24" s="5">
        <f>R24-S24</f>
        <v>-7.2657937980172171</v>
      </c>
      <c r="U24" s="4"/>
      <c r="V24" s="14">
        <v>-22.53718814759138</v>
      </c>
      <c r="W24" s="14">
        <v>10.7</v>
      </c>
      <c r="X24" s="14">
        <f>V24-W24</f>
        <v>-33.237188147591382</v>
      </c>
      <c r="Y24" s="68"/>
      <c r="Z24" s="15">
        <v>-4.8001453473072218</v>
      </c>
      <c r="AA24" s="15">
        <v>10.7</v>
      </c>
      <c r="AB24" s="15">
        <f>Z24-AA24</f>
        <v>-15.500145347307221</v>
      </c>
      <c r="AC24" s="68"/>
      <c r="AD24" s="16">
        <v>9.2650478383987718</v>
      </c>
      <c r="AE24" s="16">
        <v>10.3</v>
      </c>
      <c r="AF24" s="16">
        <f>AD24-AE24</f>
        <v>-1.0349521616012289</v>
      </c>
      <c r="AG24" s="74"/>
      <c r="AH24" s="69"/>
      <c r="AI24" s="69"/>
      <c r="AJ24" s="69"/>
      <c r="AK24" s="69"/>
      <c r="AL24" s="69"/>
      <c r="AM24" s="69"/>
      <c r="AN24" s="69"/>
      <c r="AO24"/>
      <c r="AP24"/>
      <c r="AQ24"/>
      <c r="AR24"/>
      <c r="AS24" s="5"/>
      <c r="AT24"/>
      <c r="AU24"/>
      <c r="AV24"/>
      <c r="AW24" s="5"/>
      <c r="AX24"/>
      <c r="AY24"/>
      <c r="AZ24"/>
      <c r="BA24" s="5"/>
      <c r="BB24"/>
      <c r="BC24"/>
      <c r="BD24"/>
      <c r="BE24" s="17"/>
      <c r="BF24"/>
      <c r="BG24"/>
      <c r="BH24"/>
      <c r="BI24" s="5"/>
      <c r="CH24" s="6">
        <f>AVERAGE(AF24,X24,AB24)</f>
        <v>-16.590761885499944</v>
      </c>
      <c r="CI24" s="6">
        <f>AVERAGE(ABS(AF24),ABS(X24),ABS(AB24))</f>
        <v>16.590761885499944</v>
      </c>
      <c r="CJ24" s="6">
        <f>SQRT((SUM((X24^2),(AB24^2),(AF24^2))/COUNT(X24,AB24,AF24)))</f>
        <v>21.182038835790745</v>
      </c>
      <c r="CK24" s="213" t="s">
        <v>262</v>
      </c>
      <c r="CM24" s="4"/>
    </row>
    <row r="25" spans="1:91" x14ac:dyDescent="0.35">
      <c r="A25" s="25" t="s">
        <v>203</v>
      </c>
      <c r="B25" s="5"/>
      <c r="C25" s="5"/>
      <c r="D25" s="5"/>
      <c r="E25" s="4"/>
      <c r="F25" s="69"/>
      <c r="G25" s="69"/>
      <c r="H25" s="69"/>
      <c r="I25" s="69"/>
      <c r="J25" s="69"/>
      <c r="K25" s="69"/>
      <c r="L25" s="69"/>
      <c r="M25" s="68"/>
      <c r="N25" s="68"/>
      <c r="O25" s="68"/>
      <c r="P25" s="68"/>
      <c r="Q25" s="74"/>
      <c r="R25" s="5">
        <v>-3.2491207230560235</v>
      </c>
      <c r="S25" s="5">
        <v>1.3</v>
      </c>
      <c r="T25" s="5">
        <f t="shared" ref="T25:T27" si="20">R25-S25</f>
        <v>-4.5491207230560233</v>
      </c>
      <c r="U25" s="4"/>
      <c r="V25" s="14">
        <v>-14.260140037713171</v>
      </c>
      <c r="W25" s="14">
        <v>2</v>
      </c>
      <c r="X25" s="14">
        <f t="shared" ref="X25:X27" si="21">V25-W25</f>
        <v>-16.260140037713171</v>
      </c>
      <c r="Y25" s="68"/>
      <c r="Z25" s="15">
        <v>-4.4555672599809952</v>
      </c>
      <c r="AA25" s="15">
        <v>4.5</v>
      </c>
      <c r="AB25" s="15">
        <f t="shared" ref="AB25:AB27" si="22">Z25-AA25</f>
        <v>-8.9555672599809952</v>
      </c>
      <c r="AC25" s="68"/>
      <c r="AD25" s="16">
        <v>2.5737123633337688</v>
      </c>
      <c r="AE25" s="16">
        <v>5.5</v>
      </c>
      <c r="AF25" s="16">
        <f t="shared" ref="AF25:AF27" si="23">AD25-AE25</f>
        <v>-2.9262876366662312</v>
      </c>
      <c r="AG25" s="74"/>
      <c r="AH25" s="69"/>
      <c r="AI25" s="69"/>
      <c r="AJ25" s="69"/>
      <c r="AK25" s="69"/>
      <c r="AL25" s="69"/>
      <c r="AM25" s="69"/>
      <c r="AN25" s="69"/>
      <c r="AO25"/>
      <c r="AP25"/>
      <c r="AQ25"/>
      <c r="AR25"/>
      <c r="AS25" s="5"/>
      <c r="AT25"/>
      <c r="AU25"/>
      <c r="AV25"/>
      <c r="AW25" s="5"/>
      <c r="AX25"/>
      <c r="AY25"/>
      <c r="AZ25"/>
      <c r="BA25" s="5"/>
      <c r="BB25"/>
      <c r="BC25"/>
      <c r="BD25"/>
      <c r="BE25" s="17"/>
      <c r="BF25"/>
      <c r="BG25"/>
      <c r="BH25"/>
      <c r="BI25" s="5"/>
      <c r="CH25" s="6">
        <f>AVERAGE(AF25,X25,AB25)</f>
        <v>-9.3806649781201319</v>
      </c>
      <c r="CI25" s="6">
        <f>AVERAGE(ABS(AF25),ABS(X25),ABS(AB25))</f>
        <v>9.3806649781201319</v>
      </c>
      <c r="CJ25" s="6">
        <f>SQRT((SUM((X25^2),(AB25^2),(AF25^2))/COUNT(X25,AB25,AF25)))</f>
        <v>10.849846363376027</v>
      </c>
      <c r="CK25" s="213" t="s">
        <v>262</v>
      </c>
      <c r="CM25" s="4"/>
    </row>
    <row r="26" spans="1:91" x14ac:dyDescent="0.35">
      <c r="A26" s="25" t="s">
        <v>211</v>
      </c>
      <c r="B26" s="5"/>
      <c r="C26" s="5"/>
      <c r="D26" s="5"/>
      <c r="E26" s="4"/>
      <c r="F26" s="69"/>
      <c r="G26" s="69"/>
      <c r="H26" s="69"/>
      <c r="I26" s="69"/>
      <c r="J26" s="69"/>
      <c r="K26" s="69"/>
      <c r="L26" s="69"/>
      <c r="M26" s="68"/>
      <c r="N26" s="68"/>
      <c r="O26" s="68"/>
      <c r="P26" s="68"/>
      <c r="Q26" s="74"/>
      <c r="R26" s="5">
        <v>11.7</v>
      </c>
      <c r="S26" s="5">
        <v>13.9</v>
      </c>
      <c r="T26" s="5">
        <f t="shared" si="20"/>
        <v>-2.2000000000000011</v>
      </c>
      <c r="U26" s="4"/>
      <c r="V26" s="14">
        <v>-9.6999999999999975</v>
      </c>
      <c r="W26" s="14">
        <v>8.6</v>
      </c>
      <c r="X26" s="14">
        <f t="shared" si="21"/>
        <v>-18.299999999999997</v>
      </c>
      <c r="Y26" s="68"/>
      <c r="Z26" s="15">
        <v>-0.40000000000000036</v>
      </c>
      <c r="AA26" s="15">
        <v>6</v>
      </c>
      <c r="AB26" s="15">
        <f t="shared" si="22"/>
        <v>-6.4</v>
      </c>
      <c r="AC26" s="68"/>
      <c r="AD26" s="16">
        <v>6.4999999999999947</v>
      </c>
      <c r="AE26" s="16">
        <v>4.5</v>
      </c>
      <c r="AF26" s="16">
        <f t="shared" si="23"/>
        <v>1.9999999999999947</v>
      </c>
      <c r="AG26" s="74"/>
      <c r="AH26" s="69"/>
      <c r="AI26" s="69"/>
      <c r="AJ26" s="69"/>
      <c r="AK26" s="69"/>
      <c r="AL26" s="69"/>
      <c r="AM26" s="69"/>
      <c r="AN26" s="69"/>
      <c r="AO26"/>
      <c r="AP26"/>
      <c r="AQ26"/>
      <c r="AR26"/>
      <c r="AS26" s="5"/>
      <c r="AT26"/>
      <c r="AU26"/>
      <c r="AV26"/>
      <c r="AW26" s="5"/>
      <c r="AX26"/>
      <c r="AY26"/>
      <c r="AZ26"/>
      <c r="BA26" s="5"/>
      <c r="BB26"/>
      <c r="BC26"/>
      <c r="BD26"/>
      <c r="BE26" s="17"/>
      <c r="BF26"/>
      <c r="BG26"/>
      <c r="BH26"/>
      <c r="BI26" s="5"/>
      <c r="CH26" s="6">
        <f>AVERAGE(AF26,X26,AB26)</f>
        <v>-7.5666666666666673</v>
      </c>
      <c r="CI26" s="6">
        <f>AVERAGE(ABS(AF26),ABS(X26),ABS(AB26))</f>
        <v>8.8999999999999968</v>
      </c>
      <c r="CJ26" s="6">
        <f>SQRT((SUM((X26^2),(AB26^2),(AF26^2))/COUNT(X26,AB26,AF26)))</f>
        <v>11.252407149879826</v>
      </c>
      <c r="CK26" s="213" t="s">
        <v>262</v>
      </c>
      <c r="CM26" s="4"/>
    </row>
    <row r="27" spans="1:91" customFormat="1" x14ac:dyDescent="0.35">
      <c r="A27" s="25" t="s">
        <v>217</v>
      </c>
      <c r="B27" s="5"/>
      <c r="C27" s="5"/>
      <c r="D27" s="5"/>
      <c r="E27" s="4"/>
      <c r="F27" s="69"/>
      <c r="G27" s="69"/>
      <c r="H27" s="69"/>
      <c r="I27" s="69"/>
      <c r="J27" s="69"/>
      <c r="K27" s="69"/>
      <c r="L27" s="69"/>
      <c r="M27" s="68"/>
      <c r="N27" s="68"/>
      <c r="O27" s="68"/>
      <c r="P27" s="68"/>
      <c r="Q27" s="74"/>
      <c r="R27" s="5">
        <v>15.402460824643939</v>
      </c>
      <c r="S27" s="5">
        <v>16.2</v>
      </c>
      <c r="T27" s="5">
        <f t="shared" si="20"/>
        <v>-0.79753917535606078</v>
      </c>
      <c r="U27" s="4"/>
      <c r="V27" s="14">
        <v>3.5341120261922327</v>
      </c>
      <c r="W27" s="14">
        <v>9.8000000000000007</v>
      </c>
      <c r="X27" s="14">
        <f t="shared" si="21"/>
        <v>-6.265887973807768</v>
      </c>
      <c r="Y27" s="68"/>
      <c r="Z27" s="15">
        <v>-1.0846486930523866</v>
      </c>
      <c r="AA27" s="15">
        <v>6.4</v>
      </c>
      <c r="AB27" s="15">
        <f t="shared" si="22"/>
        <v>-7.484648693052387</v>
      </c>
      <c r="AC27" s="68"/>
      <c r="AD27" s="16">
        <v>4.3706792080006949</v>
      </c>
      <c r="AE27" s="16">
        <v>5</v>
      </c>
      <c r="AF27" s="16">
        <f t="shared" si="23"/>
        <v>-0.62932079199930513</v>
      </c>
      <c r="AG27" s="74"/>
      <c r="AH27" s="69"/>
      <c r="AI27" s="69"/>
      <c r="AJ27" s="69"/>
      <c r="AK27" s="69"/>
      <c r="AL27" s="69"/>
      <c r="AM27" s="69"/>
      <c r="AN27" s="69"/>
      <c r="AS27" s="5"/>
      <c r="AW27" s="5"/>
      <c r="BA27" s="5"/>
      <c r="BE27" s="17"/>
      <c r="BI27" s="5"/>
      <c r="BM27" s="17"/>
      <c r="BT27" s="17"/>
      <c r="CH27" s="6">
        <f>AVERAGE(AF27,X27,AB27)</f>
        <v>-4.79328581961982</v>
      </c>
      <c r="CI27" s="6">
        <f>AVERAGE(ABS(AF27),ABS(X27),ABS(AB27))</f>
        <v>4.79328581961982</v>
      </c>
      <c r="CJ27" s="6">
        <f>SQRT((SUM((X27^2),(AB27^2),(AF27^2))/COUNT(X27,AB27,AF27)))</f>
        <v>5.6473404601329005</v>
      </c>
      <c r="CK27" s="213" t="s">
        <v>262</v>
      </c>
      <c r="CM27" s="4"/>
    </row>
    <row r="28" spans="1:91" ht="26.25" customHeight="1" x14ac:dyDescent="0.35">
      <c r="A28" s="119" t="s">
        <v>243</v>
      </c>
      <c r="B28" s="52"/>
      <c r="C28" s="52"/>
      <c r="D28" s="52"/>
      <c r="E28" s="52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52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H28" s="231"/>
      <c r="CI28" s="231"/>
      <c r="CJ28" s="231"/>
      <c r="CK28" s="11"/>
      <c r="CM28" s="93"/>
    </row>
    <row r="29" spans="1:91" x14ac:dyDescent="0.35">
      <c r="A29" s="204" t="s">
        <v>193</v>
      </c>
      <c r="B29"/>
      <c r="C29"/>
      <c r="D29"/>
      <c r="E29"/>
      <c r="F29"/>
      <c r="G29"/>
      <c r="H29"/>
      <c r="I29"/>
      <c r="J29" s="5"/>
      <c r="K29" s="5"/>
      <c r="L29" s="5"/>
      <c r="N29"/>
      <c r="O29"/>
      <c r="P29"/>
      <c r="Q29"/>
      <c r="R29"/>
      <c r="S29"/>
      <c r="T29"/>
      <c r="U29"/>
      <c r="V29" s="17">
        <v>-22.53718814759138</v>
      </c>
      <c r="W29" s="17">
        <v>-19.7</v>
      </c>
      <c r="X29" s="17">
        <f>V29-W29</f>
        <v>-2.8371881475913803</v>
      </c>
      <c r="Z29" s="14">
        <v>-4.8001453473072218</v>
      </c>
      <c r="AA29" s="14">
        <v>-8.8000000000000007</v>
      </c>
      <c r="AB29" s="14">
        <f>Z29-AA29</f>
        <v>3.999854652692779</v>
      </c>
      <c r="AC29" s="68"/>
      <c r="AD29" s="15">
        <v>9.2650478383987718</v>
      </c>
      <c r="AE29" s="15">
        <v>-0.3</v>
      </c>
      <c r="AF29" s="15">
        <f>AD29-AE29</f>
        <v>9.5650478383987725</v>
      </c>
      <c r="AG29" s="68"/>
      <c r="AH29" s="16">
        <v>10.932161968524341</v>
      </c>
      <c r="AI29" s="16">
        <v>4.2</v>
      </c>
      <c r="AJ29" s="16">
        <f>AH29-AI29</f>
        <v>6.7321619685243403</v>
      </c>
      <c r="AQ29" s="18"/>
      <c r="AR29" s="18"/>
      <c r="AS29" s="5"/>
      <c r="AT29"/>
      <c r="AU29"/>
      <c r="AV29"/>
      <c r="AW29" s="5"/>
      <c r="AX29"/>
      <c r="AY29"/>
      <c r="AZ29"/>
      <c r="BA29" s="5"/>
      <c r="BB29"/>
      <c r="BC29"/>
      <c r="BD29"/>
      <c r="BE29" s="17"/>
      <c r="BF29"/>
      <c r="BG29"/>
      <c r="BH29"/>
      <c r="BI29" s="5"/>
      <c r="BJ29"/>
      <c r="BK29"/>
      <c r="BL29"/>
      <c r="BM29" s="17"/>
      <c r="BN29"/>
      <c r="BT29" s="17"/>
      <c r="CH29" s="6">
        <f>AVERAGE(AF29,AJ29,AB29)</f>
        <v>6.7656881532052973</v>
      </c>
      <c r="CI29" s="6">
        <f>AVERAGE(ABS(AF29),ABS(AJ29),ABS(AB29))</f>
        <v>6.7656881532052973</v>
      </c>
      <c r="CJ29" s="6">
        <f>SQRT((SUM((AJ29^2),(AB29^2),(AF29^2))/COUNT(AJ29,AB29,AF29)))</f>
        <v>7.1370157667373046</v>
      </c>
      <c r="CK29" s="213" t="s">
        <v>261</v>
      </c>
      <c r="CM29" s="4"/>
    </row>
    <row r="30" spans="1:91" x14ac:dyDescent="0.35">
      <c r="A30" s="25" t="s">
        <v>203</v>
      </c>
      <c r="B30"/>
      <c r="C30"/>
      <c r="D30"/>
      <c r="E30"/>
      <c r="F30"/>
      <c r="G30"/>
      <c r="H30"/>
      <c r="I30"/>
      <c r="J30" s="5"/>
      <c r="K30" s="5"/>
      <c r="L30" s="5"/>
      <c r="N30"/>
      <c r="O30"/>
      <c r="P30"/>
      <c r="Q30"/>
      <c r="R30"/>
      <c r="S30"/>
      <c r="T30"/>
      <c r="U30"/>
      <c r="V30" s="17">
        <v>-14.260140037713171</v>
      </c>
      <c r="W30" s="17">
        <v>-18</v>
      </c>
      <c r="X30" s="17">
        <f t="shared" ref="X30:X32" si="24">V30-W30</f>
        <v>3.7398599622868289</v>
      </c>
      <c r="Z30" s="14">
        <v>-4.4555672599809952</v>
      </c>
      <c r="AA30" s="14">
        <v>-4</v>
      </c>
      <c r="AB30" s="14">
        <f t="shared" ref="AB30:AB32" si="25">Z30-AA30</f>
        <v>-0.45556725998099523</v>
      </c>
      <c r="AC30" s="68"/>
      <c r="AD30" s="15">
        <v>2.5737123633337688</v>
      </c>
      <c r="AE30" s="15">
        <v>2</v>
      </c>
      <c r="AF30" s="15">
        <f t="shared" ref="AF30:AF32" si="26">AD30-AE30</f>
        <v>0.57371236333376885</v>
      </c>
      <c r="AG30" s="68"/>
      <c r="AH30" s="16">
        <v>7.0422471605450738</v>
      </c>
      <c r="AI30" s="16">
        <v>3.8</v>
      </c>
      <c r="AJ30" s="16">
        <f t="shared" ref="AJ30:AJ32" si="27">AH30-AI30</f>
        <v>3.242247160545074</v>
      </c>
      <c r="AQ30" s="18"/>
      <c r="AR30" s="18"/>
      <c r="AS30" s="5"/>
      <c r="AT30"/>
      <c r="AU30"/>
      <c r="AV30"/>
      <c r="AW30" s="5"/>
      <c r="AX30"/>
      <c r="AY30"/>
      <c r="AZ30"/>
      <c r="BA30" s="5"/>
      <c r="BB30"/>
      <c r="BC30"/>
      <c r="BD30"/>
      <c r="BE30" s="17"/>
      <c r="BF30"/>
      <c r="BG30"/>
      <c r="BH30"/>
      <c r="BI30" s="5"/>
      <c r="BJ30"/>
      <c r="BK30"/>
      <c r="BL30"/>
      <c r="BM30" s="17"/>
      <c r="BN30"/>
      <c r="BT30" s="17"/>
      <c r="CH30" s="6">
        <f>AVERAGE(AF30,AJ30,AB30)</f>
        <v>1.1201307546326158</v>
      </c>
      <c r="CI30" s="6">
        <f>AVERAGE(ABS(AF30),ABS(AJ30),ABS(AB30))</f>
        <v>1.4238422612866126</v>
      </c>
      <c r="CJ30" s="6">
        <f>SQRT((SUM((AJ30^2),(AB30^2),(AF30^2))/COUNT(AJ30,AB30,AF30)))</f>
        <v>1.9191017042938956</v>
      </c>
      <c r="CK30" s="213" t="s">
        <v>261</v>
      </c>
      <c r="CM30" s="4"/>
    </row>
    <row r="31" spans="1:91" x14ac:dyDescent="0.35">
      <c r="A31" s="25" t="s">
        <v>211</v>
      </c>
      <c r="B31"/>
      <c r="C31"/>
      <c r="D31"/>
      <c r="E31"/>
      <c r="F31"/>
      <c r="G31"/>
      <c r="H31"/>
      <c r="I31"/>
      <c r="J31" s="5"/>
      <c r="K31" s="5"/>
      <c r="L31" s="5"/>
      <c r="N31"/>
      <c r="O31"/>
      <c r="P31"/>
      <c r="Q31"/>
      <c r="R31"/>
      <c r="S31"/>
      <c r="T31"/>
      <c r="U31"/>
      <c r="V31" s="17">
        <v>-9.6999999999999975</v>
      </c>
      <c r="W31" s="17">
        <v>-2.1</v>
      </c>
      <c r="X31" s="17">
        <f t="shared" si="24"/>
        <v>-7.5999999999999979</v>
      </c>
      <c r="Z31" s="14">
        <v>-0.40000000000000036</v>
      </c>
      <c r="AA31" s="14">
        <v>-5</v>
      </c>
      <c r="AB31" s="14">
        <f t="shared" si="25"/>
        <v>4.5999999999999996</v>
      </c>
      <c r="AC31" s="68"/>
      <c r="AD31" s="15">
        <v>6.4999999999999947</v>
      </c>
      <c r="AE31" s="15">
        <v>-2.2000000000000002</v>
      </c>
      <c r="AF31" s="15">
        <f t="shared" si="26"/>
        <v>8.6999999999999957</v>
      </c>
      <c r="AG31" s="68"/>
      <c r="AH31" s="16">
        <v>3.6000000000000032</v>
      </c>
      <c r="AI31" s="16">
        <v>0.4</v>
      </c>
      <c r="AJ31" s="16">
        <f t="shared" si="27"/>
        <v>3.2000000000000033</v>
      </c>
      <c r="AQ31" s="18"/>
      <c r="AR31" s="18"/>
      <c r="AS31" s="5"/>
      <c r="AT31"/>
      <c r="AU31"/>
      <c r="AV31"/>
      <c r="AW31" s="5"/>
      <c r="AX31"/>
      <c r="AY31"/>
      <c r="AZ31"/>
      <c r="BA31" s="5"/>
      <c r="BB31"/>
      <c r="BC31"/>
      <c r="BD31"/>
      <c r="BE31" s="17"/>
      <c r="BF31"/>
      <c r="BG31"/>
      <c r="BH31"/>
      <c r="BI31" s="5"/>
      <c r="BJ31"/>
      <c r="BK31"/>
      <c r="BL31"/>
      <c r="BM31" s="17"/>
      <c r="BN31"/>
      <c r="BT31" s="17"/>
      <c r="CH31" s="6">
        <f>AVERAGE(AF31,AJ31,AB31)</f>
        <v>5.5</v>
      </c>
      <c r="CI31" s="6">
        <f>AVERAGE(ABS(AF31),ABS(AJ31),ABS(AB31))</f>
        <v>5.5</v>
      </c>
      <c r="CJ31" s="6">
        <f>SQRT((SUM((AJ31^2),(AB31^2),(AF31^2))/COUNT(AJ31,AB31,AF31)))</f>
        <v>5.9746687495347093</v>
      </c>
      <c r="CK31" s="213" t="s">
        <v>261</v>
      </c>
      <c r="CM31" s="4"/>
    </row>
    <row r="32" spans="1:91" x14ac:dyDescent="0.35">
      <c r="A32" s="25" t="s">
        <v>217</v>
      </c>
      <c r="B32"/>
      <c r="C32"/>
      <c r="D32"/>
      <c r="E32"/>
      <c r="F32"/>
      <c r="G32"/>
      <c r="H32"/>
      <c r="I32"/>
      <c r="J32" s="5"/>
      <c r="K32" s="5"/>
      <c r="L32" s="5"/>
      <c r="N32"/>
      <c r="O32"/>
      <c r="P32"/>
      <c r="Q32"/>
      <c r="R32"/>
      <c r="S32"/>
      <c r="T32"/>
      <c r="U32"/>
      <c r="V32" s="17">
        <v>3.5341120261922327</v>
      </c>
      <c r="W32" s="17">
        <v>3.5</v>
      </c>
      <c r="X32" s="17">
        <f t="shared" si="24"/>
        <v>3.4112026192232747E-2</v>
      </c>
      <c r="Z32" s="14">
        <v>-1.0846486930523866</v>
      </c>
      <c r="AA32" s="14">
        <v>-3.7</v>
      </c>
      <c r="AB32" s="14">
        <f t="shared" si="25"/>
        <v>2.6153513069476135</v>
      </c>
      <c r="AC32" s="68"/>
      <c r="AD32" s="15">
        <v>4.3706792080006949</v>
      </c>
      <c r="AE32" s="15">
        <v>-2.8</v>
      </c>
      <c r="AF32" s="15">
        <f t="shared" si="26"/>
        <v>7.1706792080006947</v>
      </c>
      <c r="AG32" s="68"/>
      <c r="AH32" s="16">
        <v>2.2578915204350096</v>
      </c>
      <c r="AI32" s="16">
        <v>0</v>
      </c>
      <c r="AJ32" s="16">
        <f t="shared" si="27"/>
        <v>2.2578915204350096</v>
      </c>
      <c r="AR32" s="18"/>
      <c r="AS32" s="5"/>
      <c r="AT32"/>
      <c r="AU32"/>
      <c r="AV32"/>
      <c r="AW32" s="5"/>
      <c r="AX32"/>
      <c r="AY32"/>
      <c r="AZ32"/>
      <c r="BA32" s="5"/>
      <c r="BB32"/>
      <c r="BC32"/>
      <c r="BD32"/>
      <c r="BE32" s="17"/>
      <c r="BF32"/>
      <c r="BG32"/>
      <c r="BH32"/>
      <c r="BI32" s="5"/>
      <c r="BJ32"/>
      <c r="BK32"/>
      <c r="BL32"/>
      <c r="BM32" s="17"/>
      <c r="BN32"/>
      <c r="BT32" s="17"/>
      <c r="CH32" s="6">
        <f>AVERAGE(AF32,AJ32,AB32)</f>
        <v>4.0146406784611059</v>
      </c>
      <c r="CI32" s="6">
        <f>AVERAGE(ABS(AF32),ABS(AJ32),ABS(AB32))</f>
        <v>4.0146406784611059</v>
      </c>
      <c r="CJ32" s="6">
        <f>SQRT((SUM((AJ32^2),(AB32^2),(AF32^2))/COUNT(AJ32,AB32,AF32)))</f>
        <v>4.5955332255302856</v>
      </c>
      <c r="CK32" s="213" t="s">
        <v>261</v>
      </c>
      <c r="CM32" s="4"/>
    </row>
    <row r="33" spans="1:91" ht="28.5" customHeight="1" x14ac:dyDescent="0.35">
      <c r="A33" s="119" t="s">
        <v>244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H33" s="231"/>
      <c r="CI33" s="231"/>
      <c r="CJ33" s="231"/>
      <c r="CK33" s="11"/>
      <c r="CM33" s="93"/>
    </row>
    <row r="34" spans="1:91" x14ac:dyDescent="0.35">
      <c r="A34" s="204" t="s">
        <v>193</v>
      </c>
      <c r="B34"/>
      <c r="C34"/>
      <c r="D34"/>
      <c r="E34"/>
      <c r="F34"/>
      <c r="G34"/>
      <c r="H34"/>
      <c r="I34"/>
      <c r="J34"/>
      <c r="K34"/>
      <c r="L34"/>
      <c r="M34" s="5"/>
      <c r="N34"/>
      <c r="O34"/>
      <c r="P34"/>
      <c r="Q34"/>
      <c r="R34"/>
      <c r="S34"/>
      <c r="T34"/>
      <c r="U34"/>
      <c r="V34" s="69"/>
      <c r="W34" s="69"/>
      <c r="X34" s="69"/>
      <c r="Y34" s="68"/>
      <c r="Z34" s="17">
        <v>-4.8001453473072218</v>
      </c>
      <c r="AA34" s="17">
        <v>-3.4</v>
      </c>
      <c r="AB34" s="17">
        <f>Z34-AA34</f>
        <v>-1.4001453473072218</v>
      </c>
      <c r="AC34" s="74"/>
      <c r="AD34" s="70">
        <v>9.2650478383987718</v>
      </c>
      <c r="AE34" s="70">
        <v>3.9</v>
      </c>
      <c r="AF34" s="70">
        <f>AD34-AE34</f>
        <v>5.3650478383987714</v>
      </c>
      <c r="AG34" s="68"/>
      <c r="AH34" s="71">
        <v>10.932161968524341</v>
      </c>
      <c r="AI34" s="71">
        <v>5.0999999999999996</v>
      </c>
      <c r="AJ34" s="71">
        <f>AH34-AI34</f>
        <v>5.8321619685243409</v>
      </c>
      <c r="AK34" s="68"/>
      <c r="AL34" s="72">
        <v>3.7608916618451929</v>
      </c>
      <c r="AM34" s="72">
        <v>5.5</v>
      </c>
      <c r="AN34" s="72">
        <f>AL34-AM34</f>
        <v>-1.7391083381548071</v>
      </c>
      <c r="AP34" s="205">
        <v>3.0108922629123347</v>
      </c>
      <c r="AQ34" s="205">
        <v>6</v>
      </c>
      <c r="AR34" s="205">
        <f>AP34-AQ34</f>
        <v>-2.9891077370876653</v>
      </c>
      <c r="AS34" s="207"/>
      <c r="AT34"/>
      <c r="AU34"/>
      <c r="AV34"/>
      <c r="AW34" s="5"/>
      <c r="AX34"/>
      <c r="AY34"/>
      <c r="AZ34"/>
      <c r="BA34" s="5"/>
      <c r="BB34"/>
      <c r="BC34"/>
      <c r="BD34"/>
      <c r="BE34" s="17"/>
      <c r="BF34"/>
      <c r="BG34"/>
      <c r="BH34"/>
      <c r="BI34" s="5"/>
      <c r="BJ34"/>
      <c r="BK34"/>
      <c r="BL34"/>
      <c r="BM34" s="17"/>
      <c r="BN34"/>
      <c r="BT34" s="17"/>
      <c r="CH34" s="6">
        <f>AVERAGE(AF34,AJ34,AN34)</f>
        <v>3.1527004895894351</v>
      </c>
      <c r="CI34" s="6">
        <f>AVERAGE(ABS(AF34),ABS(AJ34),ABS(AN34))</f>
        <v>4.3121060483593068</v>
      </c>
      <c r="CJ34" s="6">
        <f>SQRT((SUM((AJ34^2),(AN34^2),(AF34^2))/COUNT(AJ34,AN34,AF34)))</f>
        <v>4.6840989651959255</v>
      </c>
      <c r="CK34" s="213" t="s">
        <v>261</v>
      </c>
      <c r="CM34" s="4"/>
    </row>
    <row r="35" spans="1:91" x14ac:dyDescent="0.35">
      <c r="A35" s="25" t="s">
        <v>203</v>
      </c>
      <c r="B35"/>
      <c r="C35"/>
      <c r="D35"/>
      <c r="E35"/>
      <c r="F35"/>
      <c r="G35"/>
      <c r="H35"/>
      <c r="I35"/>
      <c r="J35"/>
      <c r="K35"/>
      <c r="L35"/>
      <c r="M35" s="5"/>
      <c r="N35"/>
      <c r="O35"/>
      <c r="P35"/>
      <c r="Q35"/>
      <c r="R35"/>
      <c r="S35"/>
      <c r="T35"/>
      <c r="U35"/>
      <c r="V35" s="69"/>
      <c r="W35" s="69"/>
      <c r="X35" s="69"/>
      <c r="Y35" s="68"/>
      <c r="Z35" s="17">
        <v>-4.4555672599809952</v>
      </c>
      <c r="AA35" s="17">
        <v>-0.4</v>
      </c>
      <c r="AB35" s="17">
        <f t="shared" ref="AB35:AB37" si="28">Z35-AA35</f>
        <v>-4.0555672599809949</v>
      </c>
      <c r="AC35" s="74"/>
      <c r="AD35" s="70">
        <v>2.5737123633337688</v>
      </c>
      <c r="AE35" s="70">
        <v>3.3</v>
      </c>
      <c r="AF35" s="70">
        <f t="shared" ref="AF35:AF37" si="29">AD35-AE35</f>
        <v>-0.72628763666623097</v>
      </c>
      <c r="AG35" s="68"/>
      <c r="AH35" s="71">
        <v>7.0422471605450738</v>
      </c>
      <c r="AI35" s="71">
        <v>4</v>
      </c>
      <c r="AJ35" s="71">
        <f t="shared" ref="AJ35:AJ37" si="30">AH35-AI35</f>
        <v>3.0422471605450738</v>
      </c>
      <c r="AK35" s="68"/>
      <c r="AL35" s="72">
        <v>2.0079668787663678</v>
      </c>
      <c r="AM35" s="72">
        <v>3.9</v>
      </c>
      <c r="AN35" s="72">
        <f t="shared" ref="AN35:AN37" si="31">AL35-AM35</f>
        <v>-1.8920331212336321</v>
      </c>
      <c r="AP35" s="205">
        <v>1.0736295772726612</v>
      </c>
      <c r="AQ35" s="205">
        <v>4</v>
      </c>
      <c r="AR35" s="205">
        <f t="shared" ref="AR35:AR37" si="32">AP35-AQ35</f>
        <v>-2.9263704227273388</v>
      </c>
      <c r="AS35" s="207"/>
      <c r="AT35"/>
      <c r="AU35"/>
      <c r="AV35"/>
      <c r="AW35" s="5"/>
      <c r="AX35"/>
      <c r="AY35"/>
      <c r="AZ35"/>
      <c r="BA35" s="5"/>
      <c r="BB35"/>
      <c r="BC35"/>
      <c r="BD35"/>
      <c r="BE35" s="17"/>
      <c r="BF35"/>
      <c r="BG35"/>
      <c r="BH35"/>
      <c r="BI35" s="5"/>
      <c r="BJ35"/>
      <c r="BK35"/>
      <c r="BL35"/>
      <c r="BM35" s="17"/>
      <c r="BN35"/>
      <c r="BT35" s="17"/>
      <c r="CH35" s="6">
        <f>AVERAGE(AF35,AJ35,AN35)</f>
        <v>0.14130880088173692</v>
      </c>
      <c r="CI35" s="6">
        <f>AVERAGE(ABS(AF35),ABS(AJ35),ABS(AN35),ABS(AB35))</f>
        <v>2.4290337946064828</v>
      </c>
      <c r="CJ35" s="6">
        <f>SQRT((SUM((AJ35^2),(AN35^2),(AF35^2))/COUNT(AJ35,AN35,AF35)))</f>
        <v>2.1104936901796116</v>
      </c>
      <c r="CK35" s="213" t="s">
        <v>261</v>
      </c>
      <c r="CM35" s="4"/>
    </row>
    <row r="36" spans="1:91" x14ac:dyDescent="0.35">
      <c r="A36" s="25" t="s">
        <v>211</v>
      </c>
      <c r="B36"/>
      <c r="C36"/>
      <c r="D36"/>
      <c r="E36"/>
      <c r="F36"/>
      <c r="G36"/>
      <c r="H36"/>
      <c r="I36"/>
      <c r="J36"/>
      <c r="K36"/>
      <c r="L36"/>
      <c r="M36" s="5"/>
      <c r="N36"/>
      <c r="O36"/>
      <c r="P36"/>
      <c r="Q36"/>
      <c r="R36"/>
      <c r="S36"/>
      <c r="T36"/>
      <c r="U36"/>
      <c r="V36" s="69"/>
      <c r="W36" s="69"/>
      <c r="X36" s="69"/>
      <c r="Y36" s="68"/>
      <c r="Z36" s="17">
        <v>-0.40000000000000036</v>
      </c>
      <c r="AA36" s="17">
        <f>AA34-AA35</f>
        <v>-3</v>
      </c>
      <c r="AB36" s="17">
        <f t="shared" si="28"/>
        <v>2.5999999999999996</v>
      </c>
      <c r="AC36" s="74"/>
      <c r="AD36" s="70">
        <v>6.4999999999999947</v>
      </c>
      <c r="AE36" s="70">
        <f>AE34-AE35</f>
        <v>0.60000000000000009</v>
      </c>
      <c r="AF36" s="70">
        <f t="shared" si="29"/>
        <v>5.899999999999995</v>
      </c>
      <c r="AG36" s="68"/>
      <c r="AH36" s="71">
        <v>3.6000000000000032</v>
      </c>
      <c r="AI36" s="71">
        <v>1</v>
      </c>
      <c r="AJ36" s="71">
        <f t="shared" si="30"/>
        <v>2.6000000000000032</v>
      </c>
      <c r="AK36" s="68"/>
      <c r="AL36" s="72">
        <v>1.6999999999999904</v>
      </c>
      <c r="AM36" s="72">
        <v>1.5</v>
      </c>
      <c r="AN36" s="72">
        <f t="shared" si="31"/>
        <v>0.19999999999999041</v>
      </c>
      <c r="AP36" s="205">
        <v>1.8999999999999906</v>
      </c>
      <c r="AQ36" s="205">
        <v>2</v>
      </c>
      <c r="AR36" s="205">
        <f t="shared" si="32"/>
        <v>-0.10000000000000941</v>
      </c>
      <c r="AS36" s="207"/>
      <c r="AT36"/>
      <c r="AU36"/>
      <c r="AV36"/>
      <c r="AW36" s="5"/>
      <c r="AX36"/>
      <c r="AY36"/>
      <c r="AZ36"/>
      <c r="BA36" s="5"/>
      <c r="BB36"/>
      <c r="BC36"/>
      <c r="BD36"/>
      <c r="BE36" s="17"/>
      <c r="BF36"/>
      <c r="BG36"/>
      <c r="BH36"/>
      <c r="BI36" s="5"/>
      <c r="BJ36"/>
      <c r="BK36"/>
      <c r="BL36"/>
      <c r="BM36" s="17"/>
      <c r="BN36"/>
      <c r="BT36" s="17"/>
      <c r="CH36" s="6">
        <f>AVERAGE(AF36,AJ36,AN36)</f>
        <v>2.8999999999999964</v>
      </c>
      <c r="CI36" s="6">
        <f>AVERAGE(ABS(AF36),ABS(AJ36),ABS(AN36),ABS(AB36))</f>
        <v>2.8249999999999971</v>
      </c>
      <c r="CJ36" s="6">
        <f>SQRT((SUM((AJ36^2),(AN36^2),(AF36^2))/COUNT(AJ36,AN36,AF36)))</f>
        <v>3.724244889907212</v>
      </c>
      <c r="CK36" s="213" t="s">
        <v>261</v>
      </c>
      <c r="CM36" s="4"/>
    </row>
    <row r="37" spans="1:91" x14ac:dyDescent="0.35">
      <c r="A37" s="25" t="s">
        <v>217</v>
      </c>
      <c r="B37"/>
      <c r="C37"/>
      <c r="D37"/>
      <c r="E37"/>
      <c r="F37"/>
      <c r="G37"/>
      <c r="H37"/>
      <c r="I37"/>
      <c r="J37"/>
      <c r="K37"/>
      <c r="L37"/>
      <c r="M37" s="5"/>
      <c r="N37"/>
      <c r="O37"/>
      <c r="P37"/>
      <c r="Q37"/>
      <c r="R37"/>
      <c r="S37"/>
      <c r="T37"/>
      <c r="U37"/>
      <c r="V37" s="69"/>
      <c r="W37" s="69"/>
      <c r="X37" s="69"/>
      <c r="Y37" s="68"/>
      <c r="Z37" s="17">
        <v>-1.0846486930523866</v>
      </c>
      <c r="AA37" s="17">
        <v>-1.2</v>
      </c>
      <c r="AB37" s="17">
        <f t="shared" si="28"/>
        <v>0.11535130694761331</v>
      </c>
      <c r="AC37" s="74"/>
      <c r="AD37" s="70">
        <v>4.3706792080006949</v>
      </c>
      <c r="AE37" s="70">
        <v>1.1000000000000001</v>
      </c>
      <c r="AF37" s="70">
        <f t="shared" si="29"/>
        <v>3.2706792080006948</v>
      </c>
      <c r="AG37" s="68"/>
      <c r="AH37" s="71">
        <v>2.2578915204350096</v>
      </c>
      <c r="AI37" s="71">
        <v>1.5</v>
      </c>
      <c r="AJ37" s="71">
        <f t="shared" si="30"/>
        <v>0.75789152043500962</v>
      </c>
      <c r="AK37" s="68"/>
      <c r="AL37" s="72">
        <v>-2.9515290628040702E-2</v>
      </c>
      <c r="AM37" s="72">
        <v>2</v>
      </c>
      <c r="AN37" s="72">
        <f t="shared" si="31"/>
        <v>-2.0295152906280407</v>
      </c>
      <c r="AP37" s="205">
        <v>0.62037009925921893</v>
      </c>
      <c r="AQ37" s="205">
        <v>2.2000000000000002</v>
      </c>
      <c r="AR37" s="205">
        <f t="shared" si="32"/>
        <v>-1.5796299007407812</v>
      </c>
      <c r="AS37" s="207"/>
      <c r="AT37"/>
      <c r="AU37"/>
      <c r="AV37"/>
      <c r="AW37" s="5"/>
      <c r="AX37"/>
      <c r="AY37"/>
      <c r="AZ37"/>
      <c r="BA37" s="5"/>
      <c r="BB37"/>
      <c r="BC37"/>
      <c r="BD37"/>
      <c r="BE37" s="17"/>
      <c r="BF37"/>
      <c r="BG37"/>
      <c r="BH37"/>
      <c r="BI37" s="5"/>
      <c r="BJ37"/>
      <c r="BK37"/>
      <c r="BL37"/>
      <c r="BM37" s="17"/>
      <c r="BN37"/>
      <c r="BT37" s="17"/>
      <c r="CH37" s="6">
        <f>AVERAGE(AF37,AJ37,AN37)</f>
        <v>0.66635181260255472</v>
      </c>
      <c r="CI37" s="6">
        <f>AVERAGE(ABS(AF37),ABS(AJ37),ABS(AN37),ABS(AB37))</f>
        <v>1.5433593315028398</v>
      </c>
      <c r="CJ37" s="6">
        <f>SQRT((SUM((AJ37^2),(AN37^2),(AF37^2))/COUNT(AJ37,AN37,AF37)))</f>
        <v>2.2649999524126825</v>
      </c>
      <c r="CK37" s="213" t="s">
        <v>261</v>
      </c>
      <c r="CM37" s="4"/>
    </row>
    <row r="38" spans="1:91" ht="30" customHeight="1" x14ac:dyDescent="0.35">
      <c r="A38" s="119" t="s">
        <v>245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H38" s="231"/>
      <c r="CI38" s="231"/>
      <c r="CJ38" s="231"/>
      <c r="CK38" s="11"/>
      <c r="CM38" s="93"/>
    </row>
    <row r="39" spans="1:91" x14ac:dyDescent="0.35">
      <c r="A39" s="204" t="s">
        <v>193</v>
      </c>
      <c r="B39" s="5"/>
      <c r="C39" s="5"/>
      <c r="D39" s="5"/>
      <c r="E39" s="4"/>
      <c r="F39"/>
      <c r="G39"/>
      <c r="H39"/>
      <c r="I39"/>
      <c r="J39"/>
      <c r="K39"/>
      <c r="L39"/>
      <c r="M39" s="5"/>
      <c r="N39" s="5"/>
      <c r="O39" s="5"/>
      <c r="P39" s="5"/>
      <c r="Q39" s="4"/>
      <c r="R39"/>
      <c r="S39"/>
      <c r="T39"/>
      <c r="U39"/>
      <c r="V39" s="69"/>
      <c r="W39" s="69"/>
      <c r="X39" s="69"/>
      <c r="Y39" s="68"/>
      <c r="Z39" s="68"/>
      <c r="AA39" s="68"/>
      <c r="AB39" s="68"/>
      <c r="AC39" s="74"/>
      <c r="AD39" s="5">
        <v>9.2650478383987718</v>
      </c>
      <c r="AE39" s="17">
        <v>8.6999999999999993</v>
      </c>
      <c r="AF39" s="5">
        <f>AD39-AE39</f>
        <v>0.56504783839877248</v>
      </c>
      <c r="AG39" s="74"/>
      <c r="AH39" s="70">
        <v>10.932161968524341</v>
      </c>
      <c r="AI39" s="70">
        <v>4.3</v>
      </c>
      <c r="AJ39" s="70">
        <f>AH39-AI39</f>
        <v>6.6321619685243407</v>
      </c>
      <c r="AK39" s="68"/>
      <c r="AL39" s="72">
        <v>3.7608916618451929</v>
      </c>
      <c r="AM39" s="72">
        <v>6.1</v>
      </c>
      <c r="AN39" s="72">
        <f>AL39-AM39</f>
        <v>-2.3391083381548068</v>
      </c>
      <c r="AO39" s="5"/>
      <c r="AP39" s="16">
        <v>3.8541984903958593</v>
      </c>
      <c r="AQ39" s="16">
        <v>6.1</v>
      </c>
      <c r="AR39" s="16">
        <f>AP39-AQ39</f>
        <v>-2.2458015096041404</v>
      </c>
      <c r="AS39" s="68"/>
      <c r="AT39" s="69"/>
      <c r="AU39" s="69"/>
      <c r="AV39" s="69"/>
      <c r="AW39" s="68"/>
      <c r="AX39" s="69"/>
      <c r="AY39" s="69"/>
      <c r="AZ39" s="69"/>
      <c r="BA39" s="68"/>
      <c r="BB39" s="69"/>
      <c r="BC39" s="69"/>
      <c r="BD39" s="69"/>
      <c r="BE39" s="76"/>
      <c r="BF39" s="69"/>
      <c r="BG39" s="69"/>
      <c r="BH39" s="69"/>
      <c r="BI39" s="5"/>
      <c r="BJ39" s="69"/>
      <c r="BK39" s="69"/>
      <c r="BL39" s="69"/>
      <c r="BM39" s="76"/>
      <c r="BN39" s="69"/>
      <c r="BO39" s="69"/>
      <c r="BP39" s="69"/>
      <c r="BQ39" s="69"/>
      <c r="BR39" s="69"/>
      <c r="BS39" s="69"/>
      <c r="BT39" s="76"/>
      <c r="BU39" s="69"/>
      <c r="BV39" s="69"/>
      <c r="BW39" s="69"/>
      <c r="BX39" s="69"/>
      <c r="BY39" s="69"/>
      <c r="CH39" s="6">
        <f>AVERAGE(AJ39,AN39,AR39)</f>
        <v>0.68241737358846455</v>
      </c>
      <c r="CI39" s="6">
        <f>AVERAGE(ABS(AJ39),ABS(AN39),ABS(AR39))</f>
        <v>3.7390239387610964</v>
      </c>
      <c r="CJ39" s="6">
        <f>SQRT((SUM((AN39^2),(AR39^2),(AJ39^2))/COUNT(AN39,AR39,AJ39)))</f>
        <v>4.2622617084871042</v>
      </c>
      <c r="CK39" s="213" t="s">
        <v>261</v>
      </c>
      <c r="CM39" s="4"/>
    </row>
    <row r="40" spans="1:91" x14ac:dyDescent="0.35">
      <c r="A40" s="25" t="s">
        <v>203</v>
      </c>
      <c r="B40" s="5"/>
      <c r="C40" s="5"/>
      <c r="D40" s="5"/>
      <c r="E40" s="4"/>
      <c r="F40"/>
      <c r="G40"/>
      <c r="H40"/>
      <c r="I40"/>
      <c r="J40"/>
      <c r="K40"/>
      <c r="L40"/>
      <c r="M40" s="5"/>
      <c r="N40" s="5"/>
      <c r="O40" s="5"/>
      <c r="P40" s="5"/>
      <c r="Q40" s="4"/>
      <c r="R40"/>
      <c r="S40"/>
      <c r="T40"/>
      <c r="U40"/>
      <c r="V40" s="69"/>
      <c r="W40" s="69"/>
      <c r="X40" s="69"/>
      <c r="Y40" s="68"/>
      <c r="Z40" s="68"/>
      <c r="AA40" s="68"/>
      <c r="AB40" s="68"/>
      <c r="AC40" s="74"/>
      <c r="AD40" s="5">
        <v>2.5737123633337688</v>
      </c>
      <c r="AE40" s="5">
        <v>4.5</v>
      </c>
      <c r="AF40" s="5">
        <f t="shared" ref="AF40:AF42" si="33">AD40-AE40</f>
        <v>-1.9262876366662312</v>
      </c>
      <c r="AG40" s="74"/>
      <c r="AH40" s="70">
        <v>7.0422471605450738</v>
      </c>
      <c r="AI40" s="70">
        <v>2.5</v>
      </c>
      <c r="AJ40" s="70">
        <f t="shared" ref="AJ40:AJ42" si="34">AH40-AI40</f>
        <v>4.5422471605450738</v>
      </c>
      <c r="AK40" s="68"/>
      <c r="AL40" s="72">
        <v>2.0079668787663678</v>
      </c>
      <c r="AM40" s="72">
        <v>4</v>
      </c>
      <c r="AN40" s="72">
        <f t="shared" ref="AN40:AN42" si="35">AL40-AM40</f>
        <v>-1.9920331212336322</v>
      </c>
      <c r="AO40" s="5"/>
      <c r="AP40" s="16">
        <v>1.9021726838050625</v>
      </c>
      <c r="AQ40" s="16">
        <v>4</v>
      </c>
      <c r="AR40" s="16">
        <f t="shared" ref="AR40:AR42" si="36">AP40-AQ40</f>
        <v>-2.0978273161949375</v>
      </c>
      <c r="AS40" s="68"/>
      <c r="AT40" s="69"/>
      <c r="AU40" s="69"/>
      <c r="AV40" s="69"/>
      <c r="AW40" s="68"/>
      <c r="AX40" s="69"/>
      <c r="AY40" s="69"/>
      <c r="AZ40" s="69"/>
      <c r="BA40" s="68"/>
      <c r="BB40" s="69"/>
      <c r="BC40" s="69"/>
      <c r="BD40" s="69"/>
      <c r="BE40" s="76"/>
      <c r="BF40" s="69"/>
      <c r="BG40" s="69"/>
      <c r="BH40" s="69"/>
      <c r="BI40" s="5"/>
      <c r="BJ40" s="69"/>
      <c r="BK40" s="69"/>
      <c r="BL40" s="69"/>
      <c r="BM40" s="76"/>
      <c r="BN40" s="69"/>
      <c r="BO40" s="69"/>
      <c r="BP40" s="69"/>
      <c r="BQ40" s="69"/>
      <c r="BR40" s="69"/>
      <c r="BS40" s="69"/>
      <c r="BT40" s="76"/>
      <c r="BU40" s="69"/>
      <c r="BV40" s="69"/>
      <c r="BW40" s="69"/>
      <c r="BX40" s="69"/>
      <c r="BY40" s="69"/>
      <c r="CH40" s="6">
        <f>AVERAGE(AJ40,AN40,AR40)</f>
        <v>0.15079557437216806</v>
      </c>
      <c r="CI40" s="6">
        <f>AVERAGE(ABS(AJ40),ABS(AN40),ABS(AR40))</f>
        <v>2.8773691993245478</v>
      </c>
      <c r="CJ40" s="6">
        <f>SQRT((SUM((AN40^2),(AR40^2),(AJ40^2))/COUNT(AN40,AR40,AJ40)))</f>
        <v>3.1091844950160832</v>
      </c>
      <c r="CK40" s="213" t="s">
        <v>261</v>
      </c>
      <c r="CM40" s="4"/>
    </row>
    <row r="41" spans="1:91" x14ac:dyDescent="0.35">
      <c r="A41" s="25" t="s">
        <v>211</v>
      </c>
      <c r="B41" s="5"/>
      <c r="C41" s="5"/>
      <c r="D41" s="5"/>
      <c r="E41" s="4"/>
      <c r="F41"/>
      <c r="G41"/>
      <c r="H41"/>
      <c r="I41"/>
      <c r="J41"/>
      <c r="K41"/>
      <c r="L41"/>
      <c r="M41" s="5"/>
      <c r="N41" s="5"/>
      <c r="O41" s="5"/>
      <c r="P41" s="5"/>
      <c r="Q41" s="4"/>
      <c r="R41"/>
      <c r="S41"/>
      <c r="T41"/>
      <c r="U41"/>
      <c r="V41" s="69"/>
      <c r="W41" s="69"/>
      <c r="X41" s="69"/>
      <c r="Y41" s="68"/>
      <c r="Z41" s="68"/>
      <c r="AA41" s="68"/>
      <c r="AB41" s="68"/>
      <c r="AC41" s="74"/>
      <c r="AD41" s="5">
        <v>6.4999999999999947</v>
      </c>
      <c r="AE41" s="5">
        <v>4</v>
      </c>
      <c r="AF41" s="5">
        <f t="shared" si="33"/>
        <v>2.4999999999999947</v>
      </c>
      <c r="AG41" s="74"/>
      <c r="AH41" s="70">
        <v>3.6000000000000032</v>
      </c>
      <c r="AI41" s="70">
        <v>1.7</v>
      </c>
      <c r="AJ41" s="70">
        <f t="shared" si="34"/>
        <v>1.9000000000000032</v>
      </c>
      <c r="AK41" s="68"/>
      <c r="AL41" s="72">
        <v>1.6999999999999904</v>
      </c>
      <c r="AM41" s="72">
        <v>2</v>
      </c>
      <c r="AN41" s="72">
        <f t="shared" si="35"/>
        <v>-0.30000000000000959</v>
      </c>
      <c r="AO41" s="5"/>
      <c r="AP41" s="16">
        <v>1.8999999999999906</v>
      </c>
      <c r="AQ41" s="16">
        <v>2</v>
      </c>
      <c r="AR41" s="16">
        <f t="shared" si="36"/>
        <v>-0.10000000000000941</v>
      </c>
      <c r="AS41" s="68"/>
      <c r="AT41" s="69"/>
      <c r="AU41" s="69"/>
      <c r="AV41" s="69"/>
      <c r="AW41" s="68"/>
      <c r="AX41" s="69"/>
      <c r="AY41" s="69"/>
      <c r="AZ41" s="69"/>
      <c r="BA41" s="68"/>
      <c r="BB41" s="69"/>
      <c r="BC41" s="69"/>
      <c r="BD41" s="69"/>
      <c r="BE41" s="76"/>
      <c r="BF41" s="69"/>
      <c r="BG41" s="69"/>
      <c r="BH41" s="69"/>
      <c r="BI41" s="5"/>
      <c r="BJ41" s="69"/>
      <c r="BK41" s="69"/>
      <c r="BL41" s="69"/>
      <c r="BM41" s="76"/>
      <c r="BN41" s="69"/>
      <c r="BO41" s="69"/>
      <c r="BP41" s="69"/>
      <c r="BQ41" s="69"/>
      <c r="BR41" s="69"/>
      <c r="BS41" s="69"/>
      <c r="BT41" s="76"/>
      <c r="BU41" s="69"/>
      <c r="BV41" s="69"/>
      <c r="BW41" s="69"/>
      <c r="BX41" s="69"/>
      <c r="BY41" s="69"/>
      <c r="CH41" s="6">
        <f>AVERAGE(AJ41,AN41,AR41)</f>
        <v>0.49999999999999473</v>
      </c>
      <c r="CI41" s="6">
        <f>AVERAGE(ABS(AJ41),ABS(AN41),ABS(AR41))</f>
        <v>0.76666666666667405</v>
      </c>
      <c r="CJ41" s="6">
        <f>SQRT((SUM((AN41^2),(AR41^2),(AJ41^2))/COUNT(AN41,AR41,AJ41)))</f>
        <v>1.1120551545074882</v>
      </c>
      <c r="CK41" s="213" t="s">
        <v>261</v>
      </c>
      <c r="CM41" s="4"/>
    </row>
    <row r="42" spans="1:91" customFormat="1" x14ac:dyDescent="0.35">
      <c r="A42" s="25" t="s">
        <v>217</v>
      </c>
      <c r="B42" s="5"/>
      <c r="C42" s="5"/>
      <c r="D42" s="5"/>
      <c r="E42" s="4"/>
      <c r="M42" s="5"/>
      <c r="N42" s="5"/>
      <c r="O42" s="5"/>
      <c r="P42" s="5"/>
      <c r="Q42" s="4"/>
      <c r="V42" s="69"/>
      <c r="W42" s="69"/>
      <c r="X42" s="69"/>
      <c r="Y42" s="68"/>
      <c r="Z42" s="68"/>
      <c r="AA42" s="68"/>
      <c r="AB42" s="68"/>
      <c r="AC42" s="74"/>
      <c r="AD42" s="5">
        <v>4.3706792080006949</v>
      </c>
      <c r="AE42" s="5">
        <v>4.4000000000000004</v>
      </c>
      <c r="AF42" s="5">
        <f t="shared" si="33"/>
        <v>-2.9320791999305484E-2</v>
      </c>
      <c r="AG42" s="74"/>
      <c r="AH42" s="70">
        <v>2.2578915204350096</v>
      </c>
      <c r="AI42" s="70">
        <v>2.4</v>
      </c>
      <c r="AJ42" s="70">
        <f t="shared" si="34"/>
        <v>-0.14210847956499029</v>
      </c>
      <c r="AK42" s="68"/>
      <c r="AL42" s="72">
        <v>-2.9515290628040702E-2</v>
      </c>
      <c r="AM42" s="72">
        <v>2</v>
      </c>
      <c r="AN42" s="72">
        <f t="shared" si="35"/>
        <v>-2.0295152906280407</v>
      </c>
      <c r="AO42" s="5"/>
      <c r="AP42" s="16">
        <v>0.62037009925921893</v>
      </c>
      <c r="AQ42" s="16">
        <v>2</v>
      </c>
      <c r="AR42" s="16">
        <f t="shared" si="36"/>
        <v>-1.3796299007407811</v>
      </c>
      <c r="AS42" s="68"/>
      <c r="AT42" s="69"/>
      <c r="AU42" s="69"/>
      <c r="AV42" s="69"/>
      <c r="AW42" s="68"/>
      <c r="AX42" s="69"/>
      <c r="AY42" s="69"/>
      <c r="AZ42" s="69"/>
      <c r="BA42" s="68"/>
      <c r="BB42" s="69"/>
      <c r="BC42" s="69"/>
      <c r="BD42" s="69"/>
      <c r="BE42" s="76"/>
      <c r="BF42" s="69"/>
      <c r="BG42" s="69"/>
      <c r="BH42" s="69"/>
      <c r="BI42" s="5"/>
      <c r="BJ42" s="69"/>
      <c r="BK42" s="69"/>
      <c r="BL42" s="69"/>
      <c r="BM42" s="76"/>
      <c r="BN42" s="69"/>
      <c r="BO42" s="69"/>
      <c r="BP42" s="69"/>
      <c r="BQ42" s="69"/>
      <c r="BR42" s="69"/>
      <c r="BS42" s="69"/>
      <c r="BT42" s="76"/>
      <c r="BU42" s="69"/>
      <c r="BV42" s="69"/>
      <c r="BW42" s="69"/>
      <c r="BX42" s="69"/>
      <c r="BY42" s="69"/>
      <c r="CH42" s="6">
        <f>AVERAGE(AJ42,AN42,AR42)</f>
        <v>-1.1837512236446039</v>
      </c>
      <c r="CI42" s="6">
        <f>AVERAGE(ABS(AJ42),ABS(AN42),ABS(AR42))</f>
        <v>1.1837512236446039</v>
      </c>
      <c r="CJ42" s="6">
        <f>SQRT((SUM((AN42^2),(AR42^2),(AJ42^2))/COUNT(AN42,AR42,AJ42)))</f>
        <v>1.41921407803466</v>
      </c>
      <c r="CK42" s="213" t="s">
        <v>262</v>
      </c>
      <c r="CM42" s="4"/>
    </row>
    <row r="43" spans="1:91" customFormat="1" ht="28.5" customHeight="1" x14ac:dyDescent="0.35">
      <c r="A43" s="119" t="s">
        <v>246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52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52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H43" s="231"/>
      <c r="CI43" s="231"/>
      <c r="CJ43" s="231"/>
      <c r="CK43" s="11"/>
      <c r="CM43" s="93"/>
    </row>
    <row r="44" spans="1:91" customFormat="1" x14ac:dyDescent="0.35">
      <c r="A44" s="204" t="s">
        <v>193</v>
      </c>
      <c r="B44" s="20"/>
      <c r="C44" s="20"/>
      <c r="D44" s="20"/>
      <c r="E44" s="4"/>
      <c r="F44" s="20"/>
      <c r="G44" s="20"/>
      <c r="H44" s="20"/>
      <c r="I44" s="4"/>
      <c r="M44" s="4"/>
      <c r="N44" s="20"/>
      <c r="O44" s="20"/>
      <c r="P44" s="20"/>
      <c r="Q44" s="4"/>
      <c r="R44" s="20"/>
      <c r="S44" s="20"/>
      <c r="T44" s="20"/>
      <c r="U44" s="4"/>
      <c r="V44" s="69"/>
      <c r="W44" s="69"/>
      <c r="X44" s="69"/>
      <c r="Y44" s="74"/>
      <c r="Z44" s="75"/>
      <c r="AA44" s="75"/>
      <c r="AB44" s="75"/>
      <c r="AC44" s="74"/>
      <c r="AD44" s="75"/>
      <c r="AE44" s="75"/>
      <c r="AF44" s="75"/>
      <c r="AG44" s="74"/>
      <c r="AH44" s="5">
        <v>10.932161968524341</v>
      </c>
      <c r="AI44" s="17">
        <v>6.7</v>
      </c>
      <c r="AJ44" s="5">
        <f>AH44-AI44</f>
        <v>4.2321619685243403</v>
      </c>
      <c r="AK44" s="4"/>
      <c r="AL44" s="14">
        <v>3.7608916618451929</v>
      </c>
      <c r="AM44" s="14">
        <v>5.8</v>
      </c>
      <c r="AN44" s="14">
        <f>AL44-AM44</f>
        <v>-2.039108338154807</v>
      </c>
      <c r="AO44" s="5"/>
      <c r="AP44" s="15">
        <v>3.8541984903958593</v>
      </c>
      <c r="AQ44" s="15">
        <v>6.1</v>
      </c>
      <c r="AR44" s="15">
        <f>AP44-AQ44</f>
        <v>-2.2458015096041404</v>
      </c>
      <c r="AS44" s="5"/>
      <c r="AT44" s="16">
        <v>4.0054682588129538</v>
      </c>
      <c r="AU44" s="16">
        <v>6.1</v>
      </c>
      <c r="AV44" s="16">
        <f>AT44-AU44</f>
        <v>-2.0945317411870459</v>
      </c>
      <c r="AW44" s="68"/>
      <c r="AX44" s="69"/>
      <c r="AY44" s="69"/>
      <c r="AZ44" s="69"/>
      <c r="BA44" s="68"/>
      <c r="BB44" s="69"/>
      <c r="BC44" s="69"/>
      <c r="BD44" s="69"/>
      <c r="BE44" s="76"/>
      <c r="BF44" s="69"/>
      <c r="BG44" s="69"/>
      <c r="BH44" s="69"/>
      <c r="BI44" s="5"/>
      <c r="BJ44" s="11"/>
      <c r="BK44" s="11"/>
      <c r="BL44" s="11"/>
      <c r="BM44" s="11"/>
      <c r="BN44" s="11"/>
      <c r="CH44" s="6">
        <f>AVERAGE(AN44,AR44,AV44)</f>
        <v>-2.1264805296486644</v>
      </c>
      <c r="CI44" s="6">
        <f>AVERAGE(ABS(AN44),ABS(AR44),ABS(AV44))</f>
        <v>2.1264805296486644</v>
      </c>
      <c r="CJ44" s="6">
        <f>SQRT(SUM((AN44^2),(AR44^2),(AV44^2))/COUNT(AN44,AR44,AV44))</f>
        <v>2.1282739837806544</v>
      </c>
      <c r="CK44" s="213" t="s">
        <v>262</v>
      </c>
      <c r="CM44" s="4"/>
    </row>
    <row r="45" spans="1:91" customFormat="1" x14ac:dyDescent="0.35">
      <c r="A45" s="25" t="s">
        <v>203</v>
      </c>
      <c r="B45" s="20"/>
      <c r="C45" s="20"/>
      <c r="D45" s="20"/>
      <c r="E45" s="4"/>
      <c r="F45" s="20"/>
      <c r="G45" s="20"/>
      <c r="H45" s="20"/>
      <c r="I45" s="4"/>
      <c r="M45" s="4"/>
      <c r="N45" s="20"/>
      <c r="O45" s="20"/>
      <c r="P45" s="20"/>
      <c r="Q45" s="4"/>
      <c r="R45" s="20"/>
      <c r="S45" s="20"/>
      <c r="T45" s="20"/>
      <c r="U45" s="4"/>
      <c r="V45" s="69"/>
      <c r="W45" s="69"/>
      <c r="X45" s="69"/>
      <c r="Y45" s="74"/>
      <c r="Z45" s="75"/>
      <c r="AA45" s="75"/>
      <c r="AB45" s="75"/>
      <c r="AC45" s="74"/>
      <c r="AD45" s="75"/>
      <c r="AE45" s="75"/>
      <c r="AF45" s="75"/>
      <c r="AG45" s="74"/>
      <c r="AH45" s="5">
        <v>7.0422471605450738</v>
      </c>
      <c r="AI45" s="5">
        <v>4</v>
      </c>
      <c r="AJ45" s="5">
        <f t="shared" ref="AJ45:AJ47" si="37">AH45-AI45</f>
        <v>3.0422471605450738</v>
      </c>
      <c r="AK45" s="4"/>
      <c r="AL45" s="14">
        <v>2.0079668787663678</v>
      </c>
      <c r="AM45" s="14">
        <v>3.7</v>
      </c>
      <c r="AN45" s="14">
        <f t="shared" ref="AN45:AN47" si="38">AL45-AM45</f>
        <v>-1.6920331212336324</v>
      </c>
      <c r="AO45" s="5"/>
      <c r="AP45" s="15">
        <v>1.9021726838050625</v>
      </c>
      <c r="AQ45" s="15">
        <v>4</v>
      </c>
      <c r="AR45" s="15">
        <f t="shared" ref="AR45:AR47" si="39">AP45-AQ45</f>
        <v>-2.0978273161949375</v>
      </c>
      <c r="AS45" s="5"/>
      <c r="AT45" s="16">
        <v>3.8852600542676328</v>
      </c>
      <c r="AU45" s="16">
        <v>4</v>
      </c>
      <c r="AV45" s="16">
        <f t="shared" ref="AV45:AV47" si="40">AT45-AU45</f>
        <v>-0.11473994573236723</v>
      </c>
      <c r="AW45" s="68"/>
      <c r="AX45" s="69"/>
      <c r="AY45" s="69"/>
      <c r="AZ45" s="69"/>
      <c r="BA45" s="68"/>
      <c r="BB45" s="69"/>
      <c r="BC45" s="69"/>
      <c r="BD45" s="69"/>
      <c r="BE45" s="76"/>
      <c r="BF45" s="69"/>
      <c r="BG45" s="69"/>
      <c r="BH45" s="69"/>
      <c r="BI45" s="5"/>
      <c r="BJ45" s="11"/>
      <c r="BK45" s="11"/>
      <c r="BL45" s="11"/>
      <c r="BM45" s="11"/>
      <c r="BN45" s="11"/>
      <c r="CH45" s="6">
        <f>AVERAGE(AN45,AR45,AV45)</f>
        <v>-1.3015334610536458</v>
      </c>
      <c r="CI45" s="6">
        <f>AVERAGE(ABS(AN45),ABS(AR45),ABS(AV45))</f>
        <v>1.3015334610536458</v>
      </c>
      <c r="CJ45" s="6">
        <f>SQRT(SUM((AN45^2),(AR45^2),(AV45^2))/COUNT(AN45,AR45,AV45))</f>
        <v>1.5574574137647068</v>
      </c>
      <c r="CK45" s="213" t="s">
        <v>262</v>
      </c>
      <c r="CM45" s="4"/>
    </row>
    <row r="46" spans="1:91" customFormat="1" x14ac:dyDescent="0.35">
      <c r="A46" s="25" t="s">
        <v>211</v>
      </c>
      <c r="B46" s="20"/>
      <c r="C46" s="20"/>
      <c r="D46" s="20"/>
      <c r="E46" s="4"/>
      <c r="F46" s="20"/>
      <c r="G46" s="20"/>
      <c r="H46" s="20"/>
      <c r="I46" s="4"/>
      <c r="M46" s="4"/>
      <c r="N46" s="20"/>
      <c r="O46" s="20"/>
      <c r="P46" s="20"/>
      <c r="Q46" s="4"/>
      <c r="R46" s="20"/>
      <c r="S46" s="20"/>
      <c r="T46" s="20"/>
      <c r="U46" s="4"/>
      <c r="V46" s="69"/>
      <c r="W46" s="69"/>
      <c r="X46" s="69"/>
      <c r="Y46" s="74"/>
      <c r="Z46" s="75"/>
      <c r="AA46" s="75"/>
      <c r="AB46" s="75"/>
      <c r="AC46" s="74"/>
      <c r="AD46" s="75"/>
      <c r="AE46" s="75"/>
      <c r="AF46" s="75"/>
      <c r="AG46" s="74"/>
      <c r="AH46" s="5">
        <v>3.6000000000000032</v>
      </c>
      <c r="AI46" s="5">
        <v>2.6</v>
      </c>
      <c r="AJ46" s="5">
        <f t="shared" si="37"/>
        <v>1.0000000000000031</v>
      </c>
      <c r="AK46" s="4"/>
      <c r="AL46" s="14">
        <v>1.6999999999999904</v>
      </c>
      <c r="AM46" s="14">
        <v>2</v>
      </c>
      <c r="AN46" s="14">
        <f t="shared" si="38"/>
        <v>-0.30000000000000959</v>
      </c>
      <c r="AO46" s="5"/>
      <c r="AP46" s="15">
        <v>1.8999999999999906</v>
      </c>
      <c r="AQ46" s="15">
        <v>2</v>
      </c>
      <c r="AR46" s="15">
        <f t="shared" si="39"/>
        <v>-0.10000000000000941</v>
      </c>
      <c r="AS46" s="5"/>
      <c r="AT46" s="16">
        <v>9.9999999999988987E-2</v>
      </c>
      <c r="AU46" s="16">
        <v>2</v>
      </c>
      <c r="AV46" s="16">
        <f t="shared" si="40"/>
        <v>-1.900000000000011</v>
      </c>
      <c r="AW46" s="68"/>
      <c r="AX46" s="69"/>
      <c r="AY46" s="69"/>
      <c r="AZ46" s="69"/>
      <c r="BA46" s="68"/>
      <c r="BB46" s="69"/>
      <c r="BC46" s="69"/>
      <c r="BD46" s="69"/>
      <c r="BE46" s="76"/>
      <c r="BF46" s="69"/>
      <c r="BG46" s="69"/>
      <c r="BH46" s="69"/>
      <c r="BI46" s="5"/>
      <c r="BJ46" s="11"/>
      <c r="BK46" s="11"/>
      <c r="BL46" s="11"/>
      <c r="BM46" s="11"/>
      <c r="BN46" s="11"/>
      <c r="CH46" s="6">
        <f>AVERAGE(AN46,AR46,AV46)</f>
        <v>-0.76666666666667671</v>
      </c>
      <c r="CI46" s="6">
        <f>AVERAGE(ABS(AN46),ABS(AR46),ABS(AV46))</f>
        <v>0.76666666666667671</v>
      </c>
      <c r="CJ46" s="6">
        <f>SQRT(SUM((AN46^2),(AR46^2),(AV46^2))/COUNT(AN46,AR46,AV46))</f>
        <v>1.1120551545074926</v>
      </c>
      <c r="CK46" s="213" t="s">
        <v>262</v>
      </c>
      <c r="CM46" s="4"/>
    </row>
    <row r="47" spans="1:91" customFormat="1" x14ac:dyDescent="0.35">
      <c r="A47" s="25" t="s">
        <v>217</v>
      </c>
      <c r="B47" s="20"/>
      <c r="C47" s="20"/>
      <c r="D47" s="20"/>
      <c r="E47" s="4"/>
      <c r="F47" s="20"/>
      <c r="G47" s="20"/>
      <c r="H47" s="20"/>
      <c r="I47" s="4"/>
      <c r="M47" s="4"/>
      <c r="N47" s="20"/>
      <c r="O47" s="20"/>
      <c r="P47" s="20"/>
      <c r="Q47" s="4"/>
      <c r="R47" s="20"/>
      <c r="S47" s="20"/>
      <c r="T47" s="20"/>
      <c r="U47" s="4"/>
      <c r="V47" s="69"/>
      <c r="W47" s="69"/>
      <c r="X47" s="69"/>
      <c r="Y47" s="74"/>
      <c r="Z47" s="75"/>
      <c r="AA47" s="75"/>
      <c r="AB47" s="75"/>
      <c r="AC47" s="74"/>
      <c r="AD47" s="75"/>
      <c r="AE47" s="75"/>
      <c r="AF47" s="75"/>
      <c r="AG47" s="74"/>
      <c r="AH47" s="5">
        <v>2.2578915204350096</v>
      </c>
      <c r="AI47" s="5">
        <v>2.2999999999999998</v>
      </c>
      <c r="AJ47" s="5">
        <f t="shared" si="37"/>
        <v>-4.2108479564990198E-2</v>
      </c>
      <c r="AK47" s="4"/>
      <c r="AL47" s="14">
        <v>-2.9515290628040702E-2</v>
      </c>
      <c r="AM47" s="14">
        <v>2</v>
      </c>
      <c r="AN47" s="14">
        <f t="shared" si="38"/>
        <v>-2.0295152906280407</v>
      </c>
      <c r="AO47" s="5"/>
      <c r="AP47" s="15">
        <v>0.62037009925921893</v>
      </c>
      <c r="AQ47" s="15">
        <v>2</v>
      </c>
      <c r="AR47" s="15">
        <f t="shared" si="39"/>
        <v>-1.3796299007407811</v>
      </c>
      <c r="AS47" s="5"/>
      <c r="AT47" s="16">
        <v>0.174354385594782</v>
      </c>
      <c r="AU47" s="16">
        <v>2</v>
      </c>
      <c r="AV47" s="16">
        <f t="shared" si="40"/>
        <v>-1.825645614405218</v>
      </c>
      <c r="AW47" s="68"/>
      <c r="AX47" s="69"/>
      <c r="AY47" s="69"/>
      <c r="AZ47" s="69"/>
      <c r="BA47" s="68"/>
      <c r="BB47" s="69"/>
      <c r="BC47" s="69"/>
      <c r="BD47" s="69"/>
      <c r="BE47" s="76"/>
      <c r="BF47" s="69"/>
      <c r="BG47" s="69"/>
      <c r="BH47" s="69"/>
      <c r="BI47" s="5"/>
      <c r="BJ47" s="11"/>
      <c r="BK47" s="11"/>
      <c r="BL47" s="11"/>
      <c r="BM47" s="11"/>
      <c r="BN47" s="11"/>
      <c r="CH47" s="6">
        <f>AVERAGE(AN47,AR47,AV47)</f>
        <v>-1.7449302685913466</v>
      </c>
      <c r="CI47" s="6">
        <f>AVERAGE(ABS(AN47),ABS(AR47),ABS(AV47))</f>
        <v>1.7449302685913466</v>
      </c>
      <c r="CJ47" s="6">
        <f>SQRT(SUM((AN47^2),(AR47^2),(AV47^2))/COUNT(AN47,AR47,AV47))</f>
        <v>1.7659079711117491</v>
      </c>
      <c r="CK47" s="213" t="s">
        <v>262</v>
      </c>
      <c r="CM47" s="4"/>
    </row>
    <row r="48" spans="1:91" customFormat="1" ht="29.25" customHeight="1" x14ac:dyDescent="0.35">
      <c r="A48" s="24" t="s">
        <v>247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52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H48" s="231"/>
      <c r="CI48" s="231"/>
      <c r="CJ48" s="231"/>
      <c r="CK48" s="11"/>
      <c r="CM48" s="93"/>
    </row>
    <row r="49" spans="1:91" customFormat="1" x14ac:dyDescent="0.35">
      <c r="A49" s="204" t="s">
        <v>193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5">
        <v>3.7608916618451929</v>
      </c>
      <c r="AM49" s="17">
        <v>5.2</v>
      </c>
      <c r="AN49" s="5">
        <f>AL49-AM49</f>
        <v>-1.4391083381548073</v>
      </c>
      <c r="AO49" s="5"/>
      <c r="AP49" s="14">
        <v>3.8541984903958593</v>
      </c>
      <c r="AQ49" s="14">
        <v>6.6</v>
      </c>
      <c r="AR49" s="14">
        <f>AP49-AQ49</f>
        <v>-2.7458015096041404</v>
      </c>
      <c r="AS49" s="5"/>
      <c r="AT49" s="15">
        <v>4.0054682588129538</v>
      </c>
      <c r="AU49" s="15">
        <v>6.6</v>
      </c>
      <c r="AV49" s="15">
        <f>AT49-AU49</f>
        <v>-2.5945317411870459</v>
      </c>
      <c r="AW49" s="5"/>
      <c r="AX49" s="16">
        <v>3.2524576831487906</v>
      </c>
      <c r="AY49" s="16">
        <v>6.6</v>
      </c>
      <c r="AZ49" s="16">
        <f>AX49-AY49</f>
        <v>-3.3475423168512091</v>
      </c>
      <c r="BA49" s="68"/>
      <c r="BB49" s="69"/>
      <c r="BC49" s="69"/>
      <c r="BD49" s="69"/>
      <c r="BE49" s="76"/>
      <c r="BF49" s="69"/>
      <c r="BG49" s="69"/>
      <c r="BH49" s="69"/>
      <c r="BI49" s="5"/>
      <c r="BM49" s="5"/>
      <c r="BQ49" s="17"/>
      <c r="BX49" s="17"/>
      <c r="CH49" s="6">
        <f>AVERAGE(AR49,AV49,AZ49)</f>
        <v>-2.8959585225474651</v>
      </c>
      <c r="CI49" s="67">
        <f>AVERAGE(ABS(AR49),ABS(AV49),ABS(AZ49))</f>
        <v>2.8959585225474651</v>
      </c>
      <c r="CJ49" s="6">
        <f>SQRT(SUM((AR49^2),(AV49^2),(AZ49^2))/COUNT(AR49,AV49,AZ49))</f>
        <v>2.9141642855360219</v>
      </c>
      <c r="CK49" s="213" t="s">
        <v>262</v>
      </c>
      <c r="CM49" s="4"/>
    </row>
    <row r="50" spans="1:91" customFormat="1" x14ac:dyDescent="0.35">
      <c r="A50" s="25" t="s">
        <v>203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5">
        <v>2.0079668787663678</v>
      </c>
      <c r="AM50" s="5">
        <v>4.2</v>
      </c>
      <c r="AN50" s="5">
        <f>AL50-AM50</f>
        <v>-2.1920331212336324</v>
      </c>
      <c r="AO50" s="5"/>
      <c r="AP50" s="14">
        <v>1.9021726838050625</v>
      </c>
      <c r="AQ50" s="14">
        <v>4.2</v>
      </c>
      <c r="AR50" s="14">
        <f>AP50-AQ50</f>
        <v>-2.2978273161949376</v>
      </c>
      <c r="AS50" s="5"/>
      <c r="AT50" s="15">
        <v>3.8852600542676328</v>
      </c>
      <c r="AU50" s="15">
        <v>4</v>
      </c>
      <c r="AV50" s="15">
        <f>AT50-AU50</f>
        <v>-0.11473994573236723</v>
      </c>
      <c r="AW50" s="5"/>
      <c r="AX50" s="16">
        <v>2.3686147466442264</v>
      </c>
      <c r="AY50" s="16">
        <v>4</v>
      </c>
      <c r="AZ50" s="16">
        <f>AX50-AY50</f>
        <v>-1.6313852533557736</v>
      </c>
      <c r="BA50" s="68"/>
      <c r="BB50" s="69"/>
      <c r="BC50" s="69"/>
      <c r="BD50" s="69"/>
      <c r="BE50" s="76"/>
      <c r="BF50" s="69"/>
      <c r="BG50" s="69"/>
      <c r="BH50" s="69"/>
      <c r="BI50" s="5"/>
      <c r="BM50" s="5"/>
      <c r="BQ50" s="17"/>
      <c r="BX50" s="17"/>
      <c r="CH50" s="6">
        <f>AVERAGE(AR50,AV50,AZ50)</f>
        <v>-1.3479841717610261</v>
      </c>
      <c r="CI50" s="67">
        <f>AVERAGE(ABS(AR50),ABS(AV50),ABS(AZ50))</f>
        <v>1.3479841717610261</v>
      </c>
      <c r="CJ50" s="6">
        <f>SQRT(SUM((AR50^2),(AV50^2),(AZ50^2))/COUNT(AR50,AV50,AZ50))</f>
        <v>1.6283522832467772</v>
      </c>
      <c r="CK50" s="213" t="s">
        <v>262</v>
      </c>
      <c r="CM50" s="4"/>
    </row>
    <row r="51" spans="1:91" customFormat="1" x14ac:dyDescent="0.35">
      <c r="A51" s="25" t="s">
        <v>211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5">
        <v>1.6999999999999904</v>
      </c>
      <c r="AM51" s="5">
        <v>1</v>
      </c>
      <c r="AN51" s="5">
        <f>AL51-AM51</f>
        <v>0.69999999999999041</v>
      </c>
      <c r="AO51" s="5"/>
      <c r="AP51" s="14">
        <v>1.8999999999999906</v>
      </c>
      <c r="AQ51" s="14">
        <v>2.2999999999999998</v>
      </c>
      <c r="AR51" s="14">
        <f>AP51-AQ51</f>
        <v>-0.40000000000000924</v>
      </c>
      <c r="AS51" s="5"/>
      <c r="AT51" s="15">
        <v>9.9999999999988987E-2</v>
      </c>
      <c r="AU51" s="15">
        <v>2.5</v>
      </c>
      <c r="AV51" s="15">
        <f>AT51-AU51</f>
        <v>-2.400000000000011</v>
      </c>
      <c r="AW51" s="5"/>
      <c r="AX51" s="16">
        <v>0.8999999999999897</v>
      </c>
      <c r="AY51" s="16">
        <v>2.5</v>
      </c>
      <c r="AZ51" s="16">
        <f>AX51-AY51</f>
        <v>-1.6000000000000103</v>
      </c>
      <c r="BA51" s="68"/>
      <c r="BB51" s="69"/>
      <c r="BC51" s="69"/>
      <c r="BD51" s="69"/>
      <c r="BE51" s="76"/>
      <c r="BF51" s="69"/>
      <c r="BG51" s="69"/>
      <c r="BH51" s="69"/>
      <c r="BI51" s="5"/>
      <c r="BM51" s="5"/>
      <c r="BQ51" s="17"/>
      <c r="BX51" s="17"/>
      <c r="CH51" s="6">
        <f>AVERAGE(AR51,AV51,AZ51)</f>
        <v>-1.4666666666666768</v>
      </c>
      <c r="CI51" s="67">
        <f>AVERAGE(ABS(AR51),ABS(AV51),ABS(AZ51))</f>
        <v>1.4666666666666768</v>
      </c>
      <c r="CJ51" s="6">
        <f>SQRT(SUM((AR51^2),(AV51^2),(AZ51^2))/COUNT(AR51,AV51,AZ51))</f>
        <v>1.6812693617224748</v>
      </c>
      <c r="CK51" s="213" t="s">
        <v>262</v>
      </c>
      <c r="CM51" s="4"/>
    </row>
    <row r="52" spans="1:91" customFormat="1" x14ac:dyDescent="0.35">
      <c r="A52" s="25" t="s">
        <v>217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5">
        <v>-2.9515290628040702E-2</v>
      </c>
      <c r="AM52" s="5">
        <v>0.4</v>
      </c>
      <c r="AN52" s="5">
        <f>AL52-AM52</f>
        <v>-0.42951529062804072</v>
      </c>
      <c r="AO52" s="5"/>
      <c r="AP52" s="14">
        <v>0.62037009925921893</v>
      </c>
      <c r="AQ52" s="14">
        <v>2.2999999999999998</v>
      </c>
      <c r="AR52" s="14">
        <f>AP52-AQ52</f>
        <v>-1.6796299007407809</v>
      </c>
      <c r="AS52" s="5"/>
      <c r="AT52" s="15">
        <v>0.174354385594782</v>
      </c>
      <c r="AU52" s="15">
        <v>2.5</v>
      </c>
      <c r="AV52" s="15">
        <f>AT52-AU52</f>
        <v>-2.325645614405218</v>
      </c>
      <c r="AW52" s="5"/>
      <c r="AX52" s="16">
        <v>0.14064476304021412</v>
      </c>
      <c r="AY52" s="16">
        <v>2.5</v>
      </c>
      <c r="AZ52" s="16">
        <f>AX52-AY52</f>
        <v>-2.3593552369597859</v>
      </c>
      <c r="BA52" s="68"/>
      <c r="BB52" s="69"/>
      <c r="BC52" s="69"/>
      <c r="BD52" s="69"/>
      <c r="BE52" s="76"/>
      <c r="BF52" s="69"/>
      <c r="BG52" s="69"/>
      <c r="BH52" s="69"/>
      <c r="BI52" s="5"/>
      <c r="BM52" s="5"/>
      <c r="BQ52" s="17"/>
      <c r="BX52" s="17"/>
      <c r="CH52" s="6">
        <f>AVERAGE(AR52,AV52,AZ52)</f>
        <v>-2.1215435840352614</v>
      </c>
      <c r="CI52" s="67">
        <f>AVERAGE(ABS(AR52),ABS(AV52),ABS(AZ52))</f>
        <v>2.1215435840352614</v>
      </c>
      <c r="CJ52" s="6">
        <f>SQRT(SUM((AR52^2),(AV52^2),(AZ52^2))/COUNT(AR52,AV52,AZ52))</f>
        <v>2.1444767241632845</v>
      </c>
      <c r="CK52" s="213" t="s">
        <v>262</v>
      </c>
      <c r="CM52" s="4"/>
    </row>
    <row r="53" spans="1:91" customFormat="1" ht="28.5" customHeight="1" x14ac:dyDescent="0.35">
      <c r="A53" s="119" t="s">
        <v>248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52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H53" s="231"/>
      <c r="CI53" s="231"/>
      <c r="CJ53" s="231"/>
      <c r="CK53" s="11"/>
      <c r="CM53" s="93"/>
    </row>
    <row r="54" spans="1:91" customFormat="1" x14ac:dyDescent="0.35">
      <c r="A54" s="204" t="s">
        <v>193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11"/>
      <c r="AM54" s="11"/>
      <c r="AN54" s="11"/>
      <c r="AO54" s="11"/>
      <c r="AP54" s="5">
        <v>3.8541984903958593</v>
      </c>
      <c r="AQ54" s="17">
        <v>3.8</v>
      </c>
      <c r="AR54" s="5">
        <f t="shared" ref="AR54:AR57" si="41">AP54-AQ54</f>
        <v>5.4198490395859444E-2</v>
      </c>
      <c r="AS54" s="5"/>
      <c r="AT54" s="14">
        <v>4.0054682588129538</v>
      </c>
      <c r="AU54" s="14">
        <v>5.2</v>
      </c>
      <c r="AV54" s="14">
        <f t="shared" ref="AV54:AV57" si="42">AT54-AU54</f>
        <v>-1.1945317411870464</v>
      </c>
      <c r="AW54" s="5"/>
      <c r="AX54" s="15">
        <v>3.2524576831487906</v>
      </c>
      <c r="AY54" s="15">
        <v>5.9</v>
      </c>
      <c r="AZ54" s="15">
        <f t="shared" ref="AZ54" si="43">AX54-AY54</f>
        <v>-2.6475423168512098</v>
      </c>
      <c r="BA54" s="5"/>
      <c r="BB54" s="16">
        <v>6.3580008674360045</v>
      </c>
      <c r="BC54" s="16">
        <v>6.2</v>
      </c>
      <c r="BD54" s="16">
        <f t="shared" ref="BD54" si="44">BB54-BC54</f>
        <v>0.15800086743600428</v>
      </c>
      <c r="BE54" s="76"/>
      <c r="BF54" s="69"/>
      <c r="BG54" s="69"/>
      <c r="BH54" s="69"/>
      <c r="BI54" s="5"/>
      <c r="BM54" s="5"/>
      <c r="BQ54" s="17"/>
      <c r="BX54" s="17"/>
      <c r="CH54" s="6">
        <f>AVERAGE(AV54,AZ54,BD54)</f>
        <v>-1.2280243968674174</v>
      </c>
      <c r="CI54" s="6">
        <f>AVERAGE(ABS(AZ54),ABS(AV54),ABS(BD54))</f>
        <v>1.3333583084914202</v>
      </c>
      <c r="CJ54" s="6">
        <f>SQRT((SUM((AZ54^2),(AV54^2),(BD54^2))/COUNT(AZ54,AV54,BD54)))</f>
        <v>1.6794196095012268</v>
      </c>
      <c r="CK54" s="213" t="s">
        <v>262</v>
      </c>
      <c r="CM54" s="4"/>
    </row>
    <row r="55" spans="1:91" customFormat="1" x14ac:dyDescent="0.35">
      <c r="A55" s="25" t="s">
        <v>203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11"/>
      <c r="AM55" s="11"/>
      <c r="AN55" s="11"/>
      <c r="AO55" s="11"/>
      <c r="AP55" s="5">
        <v>1.9021726838050625</v>
      </c>
      <c r="AQ55" s="5">
        <v>2.9</v>
      </c>
      <c r="AR55" s="5">
        <f>AP55-AQ55</f>
        <v>-0.99782731619493736</v>
      </c>
      <c r="AS55" s="5"/>
      <c r="AT55" s="14">
        <v>3.8852600542676328</v>
      </c>
      <c r="AU55" s="14">
        <v>2.8</v>
      </c>
      <c r="AV55" s="14">
        <f>AT55-AU55</f>
        <v>1.0852600542676329</v>
      </c>
      <c r="AW55" s="5"/>
      <c r="AX55" s="15">
        <v>2.3686147466442264</v>
      </c>
      <c r="AY55" s="15">
        <v>3.3</v>
      </c>
      <c r="AZ55" s="15">
        <f>AX55-AY55</f>
        <v>-0.93138525335577338</v>
      </c>
      <c r="BA55" s="5"/>
      <c r="BB55" s="16">
        <v>3.3124759358745877</v>
      </c>
      <c r="BC55" s="16">
        <v>3.6</v>
      </c>
      <c r="BD55" s="16">
        <f>BB55-BC55</f>
        <v>-0.28752406412541243</v>
      </c>
      <c r="BE55" s="76"/>
      <c r="BF55" s="69"/>
      <c r="BG55" s="69"/>
      <c r="BH55" s="69"/>
      <c r="BI55" s="5"/>
      <c r="BM55" s="5"/>
      <c r="BQ55" s="17"/>
      <c r="BX55" s="17"/>
      <c r="CH55" s="6">
        <f>AVERAGE(AV55,AZ55,BD55)</f>
        <v>-4.4549754404517618E-2</v>
      </c>
      <c r="CI55" s="6">
        <f>AVERAGE(ABS(AZ55),ABS(AV55),ABS(BD55))</f>
        <v>0.76805645724960625</v>
      </c>
      <c r="CJ55" s="6">
        <f>SQRT((SUM((AZ55^2),(AV55^2),(BD55^2))/COUNT(AZ55,AV55,BD55)))</f>
        <v>0.84220701394387543</v>
      </c>
      <c r="CK55" s="213" t="s">
        <v>262</v>
      </c>
      <c r="CM55" s="4"/>
    </row>
    <row r="56" spans="1:91" customFormat="1" x14ac:dyDescent="0.35">
      <c r="A56" s="25" t="s">
        <v>211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11"/>
      <c r="AM56" s="11"/>
      <c r="AN56" s="11"/>
      <c r="AO56" s="11"/>
      <c r="AP56" s="5">
        <v>1.8999999999999906</v>
      </c>
      <c r="AQ56" s="5">
        <v>0.9</v>
      </c>
      <c r="AR56" s="5">
        <f>AP56-AQ56</f>
        <v>0.99999999999999056</v>
      </c>
      <c r="AS56" s="5"/>
      <c r="AT56" s="14">
        <v>9.9999999999988987E-2</v>
      </c>
      <c r="AU56" s="14">
        <v>2.4</v>
      </c>
      <c r="AV56" s="14">
        <f>AT56-AU56</f>
        <v>-2.3000000000000109</v>
      </c>
      <c r="AW56" s="5"/>
      <c r="AX56" s="15">
        <v>0.8999999999999897</v>
      </c>
      <c r="AY56" s="15">
        <v>2.5</v>
      </c>
      <c r="AZ56" s="15">
        <f>AX56-AY56</f>
        <v>-1.6000000000000103</v>
      </c>
      <c r="BA56" s="5"/>
      <c r="BB56" s="16">
        <v>2.8999999999999915</v>
      </c>
      <c r="BC56" s="16">
        <v>2.5</v>
      </c>
      <c r="BD56" s="16">
        <f>BB56-BC56</f>
        <v>0.39999999999999147</v>
      </c>
      <c r="BE56" s="76"/>
      <c r="BF56" s="69"/>
      <c r="BG56" s="69"/>
      <c r="BH56" s="69"/>
      <c r="BI56" s="5"/>
      <c r="BM56" s="5"/>
      <c r="BQ56" s="17"/>
      <c r="BX56" s="17"/>
      <c r="CH56" s="6">
        <f>AVERAGE(AV56,AZ56,BD56)</f>
        <v>-1.1666666666666765</v>
      </c>
      <c r="CI56" s="6">
        <f>AVERAGE(ABS(AZ56),ABS(AV56),ABS(BD56))</f>
        <v>1.4333333333333378</v>
      </c>
      <c r="CJ56" s="6">
        <f>SQRT((SUM((AZ56^2),(AV56^2),(BD56^2))/COUNT(AZ56,AV56,BD56)))</f>
        <v>1.6340134638368269</v>
      </c>
      <c r="CK56" s="213" t="s">
        <v>262</v>
      </c>
      <c r="CM56" s="4"/>
    </row>
    <row r="57" spans="1:91" customFormat="1" x14ac:dyDescent="0.35">
      <c r="A57" s="25" t="s">
        <v>217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11"/>
      <c r="AM57" s="11"/>
      <c r="AN57" s="11"/>
      <c r="AO57" s="11"/>
      <c r="AP57" s="5">
        <v>0.62037009925921893</v>
      </c>
      <c r="AQ57" s="5">
        <v>0.8</v>
      </c>
      <c r="AR57" s="5">
        <f t="shared" si="41"/>
        <v>-0.17962990074078111</v>
      </c>
      <c r="AS57" s="5"/>
      <c r="AT57" s="14">
        <v>0.174354385594782</v>
      </c>
      <c r="AU57" s="14">
        <v>2.4</v>
      </c>
      <c r="AV57" s="14">
        <f t="shared" si="42"/>
        <v>-2.2256456144052179</v>
      </c>
      <c r="AW57" s="5"/>
      <c r="AX57" s="15">
        <v>0.14064476304021412</v>
      </c>
      <c r="AY57" s="15">
        <v>2.5</v>
      </c>
      <c r="AZ57" s="15">
        <f t="shared" ref="AZ57" si="45">AX57-AY57</f>
        <v>-2.3593552369597859</v>
      </c>
      <c r="BA57" s="5"/>
      <c r="BB57" s="16">
        <v>2.930294902925823</v>
      </c>
      <c r="BC57" s="16">
        <v>2.5</v>
      </c>
      <c r="BD57" s="16">
        <f t="shared" ref="BD57" si="46">BB57-BC57</f>
        <v>0.43029490292582295</v>
      </c>
      <c r="BE57" s="76"/>
      <c r="BF57" s="69"/>
      <c r="BG57" s="69"/>
      <c r="BH57" s="69"/>
      <c r="BI57" s="5"/>
      <c r="BM57" s="5"/>
      <c r="BQ57" s="17"/>
      <c r="BX57" s="17"/>
      <c r="CH57" s="6">
        <f>AVERAGE(AV57,AZ57,BD57)</f>
        <v>-1.3849019828130604</v>
      </c>
      <c r="CI57" s="6">
        <f>AVERAGE(ABS(AZ57),ABS(AV57),ABS(BD57))</f>
        <v>1.6717652514302757</v>
      </c>
      <c r="CJ57" s="6">
        <f>SQRT((SUM((AZ57^2),(AV57^2),(BD57^2))/COUNT(AZ57,AV57,BD57)))</f>
        <v>1.8890217255301478</v>
      </c>
      <c r="CK57" s="213" t="s">
        <v>262</v>
      </c>
      <c r="CM57" s="4"/>
    </row>
    <row r="58" spans="1:91" customFormat="1" ht="28.5" customHeight="1" x14ac:dyDescent="0.35">
      <c r="A58" s="119" t="s">
        <v>249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H58" s="231"/>
      <c r="CI58" s="231"/>
      <c r="CJ58" s="231"/>
      <c r="CK58" s="11"/>
      <c r="CM58" s="93"/>
    </row>
    <row r="59" spans="1:91" customFormat="1" x14ac:dyDescent="0.35">
      <c r="A59" s="204" t="s">
        <v>193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11"/>
      <c r="AM59" s="11"/>
      <c r="AN59" s="11"/>
      <c r="AO59" s="11"/>
      <c r="AP59" s="11"/>
      <c r="AQ59" s="11"/>
      <c r="AR59" s="11"/>
      <c r="AS59" s="11"/>
      <c r="AT59" s="5">
        <v>4.0054682588129538</v>
      </c>
      <c r="AU59" s="17">
        <v>3.2</v>
      </c>
      <c r="AV59" s="5">
        <f t="shared" ref="AV59:AV62" si="47">AT59-AU59</f>
        <v>0.80546825881295359</v>
      </c>
      <c r="AW59" s="5"/>
      <c r="AX59" s="14">
        <v>3.2524576831487906</v>
      </c>
      <c r="AY59" s="14">
        <v>5.2</v>
      </c>
      <c r="AZ59" s="14">
        <f t="shared" ref="AZ59" si="48">AX59-AY59</f>
        <v>-1.9475423168512096</v>
      </c>
      <c r="BA59" s="5"/>
      <c r="BB59" s="15">
        <v>6.3580008674360045</v>
      </c>
      <c r="BC59" s="15">
        <v>6.2</v>
      </c>
      <c r="BD59" s="15">
        <f t="shared" ref="BD59" si="49">BB59-BC59</f>
        <v>0.15800086743600428</v>
      </c>
      <c r="BE59" s="76"/>
      <c r="BF59" s="16">
        <v>8.0384234866079964</v>
      </c>
      <c r="BG59" s="72">
        <v>6.2</v>
      </c>
      <c r="BH59" s="72">
        <f t="shared" ref="BH59" si="50">BF59-BG59</f>
        <v>1.8384234866079963</v>
      </c>
      <c r="BI59" s="5"/>
      <c r="BJ59" s="69"/>
      <c r="BK59" s="69"/>
      <c r="BL59" s="69"/>
      <c r="BM59" s="5"/>
      <c r="BN59" s="69"/>
      <c r="BO59" s="69"/>
      <c r="BP59" s="69"/>
      <c r="BQ59" s="76"/>
      <c r="BR59" s="69"/>
      <c r="BS59" s="69"/>
      <c r="BT59" s="69"/>
      <c r="BU59" s="69"/>
      <c r="BV59" s="69"/>
      <c r="BW59" s="69"/>
      <c r="BX59" s="76"/>
      <c r="BY59" s="69"/>
      <c r="CH59" s="7">
        <f>AVERAGE(AZ59,BD59, BH59)</f>
        <v>1.629401239759698E-2</v>
      </c>
      <c r="CI59" s="6">
        <f>AVERAGE(ABS(AZ59),ABS(BD59),ABS(BH59))</f>
        <v>1.31465555696507</v>
      </c>
      <c r="CJ59" s="6">
        <f>SQRT(SUM((AZ59^2),(BD59^2),(BH59^2))/COUNT(AZ59,BD59,BH59))</f>
        <v>1.5489444003523398</v>
      </c>
      <c r="CK59" s="213" t="s">
        <v>261</v>
      </c>
      <c r="CM59" s="4"/>
    </row>
    <row r="60" spans="1:91" customFormat="1" x14ac:dyDescent="0.35">
      <c r="A60" s="25" t="s">
        <v>203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11"/>
      <c r="AM60" s="11"/>
      <c r="AN60" s="11"/>
      <c r="AO60" s="11"/>
      <c r="AP60" s="11"/>
      <c r="AQ60" s="11"/>
      <c r="AR60" s="11"/>
      <c r="AS60" s="11"/>
      <c r="AT60" s="5">
        <v>3.8852600542676328</v>
      </c>
      <c r="AU60" s="17">
        <v>2.1</v>
      </c>
      <c r="AV60" s="5">
        <f>AT60-AU60</f>
        <v>1.7852600542676327</v>
      </c>
      <c r="AW60" s="5"/>
      <c r="AX60" s="14">
        <v>2.3686147466442264</v>
      </c>
      <c r="AY60" s="14">
        <v>3</v>
      </c>
      <c r="AZ60" s="14">
        <f>AX60-AY60</f>
        <v>-0.63138525335577356</v>
      </c>
      <c r="BA60" s="5"/>
      <c r="BB60" s="15">
        <v>3.3124759358745877</v>
      </c>
      <c r="BC60" s="15">
        <v>3.6</v>
      </c>
      <c r="BD60" s="15">
        <f>BB60-BC60</f>
        <v>-0.28752406412541243</v>
      </c>
      <c r="BE60" s="76"/>
      <c r="BF60" s="16">
        <v>3.9905192406926915</v>
      </c>
      <c r="BG60" s="72">
        <v>3.6</v>
      </c>
      <c r="BH60" s="72">
        <f>BF60-BG60</f>
        <v>0.39051924069269139</v>
      </c>
      <c r="BI60" s="5"/>
      <c r="BJ60" s="69"/>
      <c r="BK60" s="69"/>
      <c r="BL60" s="69"/>
      <c r="BM60" s="5"/>
      <c r="BN60" s="69"/>
      <c r="BO60" s="69"/>
      <c r="BP60" s="69"/>
      <c r="BQ60" s="76"/>
      <c r="BR60" s="69"/>
      <c r="BS60" s="69"/>
      <c r="BT60" s="69"/>
      <c r="BU60" s="69"/>
      <c r="BV60" s="69"/>
      <c r="BW60" s="69"/>
      <c r="BX60" s="76"/>
      <c r="BY60" s="69"/>
      <c r="CH60" s="7">
        <f>AVERAGE(AZ60,BD60, BH60)</f>
        <v>-0.17613002559616486</v>
      </c>
      <c r="CI60" s="6">
        <f>AVERAGE(ABS(AZ60),ABS(BD60),ABS(BH60))</f>
        <v>0.43647618605795913</v>
      </c>
      <c r="CJ60" s="6">
        <f>SQRT(SUM((AZ60^2),(BD60^2),(BH60^2))/COUNT(AZ60,BD60,BH60))</f>
        <v>0.45964577047893623</v>
      </c>
      <c r="CK60" s="213" t="s">
        <v>262</v>
      </c>
      <c r="CM60" s="4"/>
    </row>
    <row r="61" spans="1:91" customFormat="1" x14ac:dyDescent="0.35">
      <c r="A61" s="25" t="s">
        <v>211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11"/>
      <c r="AM61" s="11"/>
      <c r="AN61" s="11"/>
      <c r="AO61" s="11"/>
      <c r="AP61" s="11"/>
      <c r="AQ61" s="11"/>
      <c r="AR61" s="11"/>
      <c r="AS61" s="11"/>
      <c r="AT61" s="5">
        <v>9.9999999999988987E-2</v>
      </c>
      <c r="AU61" s="5">
        <v>1.1000000000000001</v>
      </c>
      <c r="AV61" s="5">
        <f>AT61-AU61</f>
        <v>-1.0000000000000111</v>
      </c>
      <c r="AW61" s="5"/>
      <c r="AX61" s="14">
        <v>0.8999999999999897</v>
      </c>
      <c r="AY61" s="14">
        <v>2.1</v>
      </c>
      <c r="AZ61" s="14">
        <f>AX61-AY61</f>
        <v>-1.2000000000000104</v>
      </c>
      <c r="BA61" s="5"/>
      <c r="BB61" s="15">
        <v>2.8999999999999915</v>
      </c>
      <c r="BC61" s="15">
        <v>2.5</v>
      </c>
      <c r="BD61" s="15">
        <f>BB61-BC61</f>
        <v>0.39999999999999147</v>
      </c>
      <c r="BE61" s="76"/>
      <c r="BF61" s="16">
        <v>3.8999999999999924</v>
      </c>
      <c r="BG61" s="72">
        <v>2.5</v>
      </c>
      <c r="BH61" s="72">
        <f>BF61-BG61</f>
        <v>1.3999999999999924</v>
      </c>
      <c r="BI61" s="5"/>
      <c r="BJ61" s="69"/>
      <c r="BK61" s="69"/>
      <c r="BL61" s="69"/>
      <c r="BM61" s="5"/>
      <c r="BN61" s="69"/>
      <c r="BO61" s="69"/>
      <c r="BP61" s="69"/>
      <c r="BQ61" s="76"/>
      <c r="BR61" s="69"/>
      <c r="BS61" s="69"/>
      <c r="BT61" s="69"/>
      <c r="BU61" s="69"/>
      <c r="BV61" s="69"/>
      <c r="BW61" s="69"/>
      <c r="BX61" s="76"/>
      <c r="BY61" s="69"/>
      <c r="CH61" s="7">
        <f>AVERAGE(AZ61,BD61, BH61)</f>
        <v>0.19999999999999116</v>
      </c>
      <c r="CI61" s="6">
        <f>AVERAGE(ABS(AZ61),ABS(BD61),ABS(BH61))</f>
        <v>0.99999999999999811</v>
      </c>
      <c r="CJ61" s="6">
        <f>SQRT(SUM((AZ61^2),(BD61^2),(BH61^2))/COUNT(AZ61,BD61,BH61))</f>
        <v>1.0893423092245456</v>
      </c>
      <c r="CK61" s="213" t="s">
        <v>261</v>
      </c>
      <c r="CM61" s="4"/>
    </row>
    <row r="62" spans="1:91" customFormat="1" x14ac:dyDescent="0.35">
      <c r="A62" s="25" t="s">
        <v>217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11"/>
      <c r="AM62" s="11"/>
      <c r="AN62" s="11"/>
      <c r="AO62" s="11"/>
      <c r="AP62" s="11"/>
      <c r="AQ62" s="11"/>
      <c r="AR62" s="11"/>
      <c r="AS62" s="11"/>
      <c r="AT62" s="5">
        <v>0.174354385594782</v>
      </c>
      <c r="AU62" s="5">
        <v>0.8</v>
      </c>
      <c r="AV62" s="5">
        <f t="shared" si="47"/>
        <v>-0.62564561440521804</v>
      </c>
      <c r="AW62" s="5"/>
      <c r="AX62" s="14">
        <v>0.14064476304021412</v>
      </c>
      <c r="AY62" s="14">
        <v>2</v>
      </c>
      <c r="AZ62" s="14">
        <f t="shared" ref="AZ62" si="51">AX62-AY62</f>
        <v>-1.8593552369597859</v>
      </c>
      <c r="BA62" s="5"/>
      <c r="BB62" s="15">
        <v>2.930294902925823</v>
      </c>
      <c r="BC62" s="15">
        <v>2.5</v>
      </c>
      <c r="BD62" s="15">
        <f t="shared" ref="BD62" si="52">BB62-BC62</f>
        <v>0.43029490292582295</v>
      </c>
      <c r="BE62" s="76"/>
      <c r="BF62" s="16">
        <v>2.5344028482822409</v>
      </c>
      <c r="BG62" s="72">
        <v>2.5</v>
      </c>
      <c r="BH62" s="72">
        <f t="shared" ref="BH62" si="53">BF62-BG62</f>
        <v>3.4402848282240939E-2</v>
      </c>
      <c r="BI62" s="5"/>
      <c r="BJ62" s="69"/>
      <c r="BK62" s="69"/>
      <c r="BL62" s="69"/>
      <c r="BM62" s="5"/>
      <c r="BN62" s="69"/>
      <c r="BO62" s="69"/>
      <c r="BP62" s="69"/>
      <c r="BQ62" s="76"/>
      <c r="BR62" s="69"/>
      <c r="BS62" s="69"/>
      <c r="BT62" s="69"/>
      <c r="BU62" s="69"/>
      <c r="BV62" s="69"/>
      <c r="BW62" s="69"/>
      <c r="BX62" s="76"/>
      <c r="BY62" s="69"/>
      <c r="CH62" s="7">
        <f>AVERAGE(AZ62,BD62, BH62)</f>
        <v>-0.46488582858390731</v>
      </c>
      <c r="CI62" s="6">
        <f>AVERAGE(ABS(AZ62),ABS(BD62),ABS(BH62))</f>
        <v>0.77468432938928322</v>
      </c>
      <c r="CJ62" s="6">
        <f>SQRT(SUM((AZ62^2),(BD62^2),(BH62^2))/COUNT(AZ62,BD62,BH62))</f>
        <v>1.102049478118482</v>
      </c>
      <c r="CK62" s="213" t="s">
        <v>262</v>
      </c>
      <c r="CM62" s="4"/>
    </row>
    <row r="63" spans="1:91" customFormat="1" ht="28.5" customHeight="1" x14ac:dyDescent="0.35">
      <c r="A63" s="119" t="s">
        <v>250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52"/>
      <c r="BJ63" s="11"/>
      <c r="BK63" s="11"/>
      <c r="BL63" s="11"/>
      <c r="BM63" s="11"/>
      <c r="BN63" s="11"/>
      <c r="CH63" s="231"/>
      <c r="CI63" s="231"/>
      <c r="CJ63" s="231"/>
      <c r="CK63" s="11"/>
      <c r="CM63" s="93"/>
    </row>
    <row r="64" spans="1:91" customFormat="1" x14ac:dyDescent="0.35">
      <c r="A64" s="204" t="s">
        <v>193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68"/>
      <c r="AW64" s="11"/>
      <c r="AX64" s="5">
        <v>3.2524576831487906</v>
      </c>
      <c r="AY64" s="17">
        <v>2.8</v>
      </c>
      <c r="AZ64" s="5">
        <f>AX64-AY64</f>
        <v>0.45245768314879076</v>
      </c>
      <c r="BA64" s="179"/>
      <c r="BB64" s="14">
        <v>6.3580008674360045</v>
      </c>
      <c r="BC64" s="14">
        <v>5.3</v>
      </c>
      <c r="BD64" s="14">
        <f>BB64-BC64</f>
        <v>1.0580008674360046</v>
      </c>
      <c r="BE64" s="17"/>
      <c r="BF64" s="15">
        <v>8.0384234866079964</v>
      </c>
      <c r="BG64" s="15">
        <v>5.7</v>
      </c>
      <c r="BH64" s="15">
        <f>BF64-BG64</f>
        <v>2.3384234866079963</v>
      </c>
      <c r="BI64" s="179"/>
      <c r="BJ64" s="16">
        <v>4.8684043895022739</v>
      </c>
      <c r="BK64" s="16">
        <v>6.1</v>
      </c>
      <c r="BL64" s="16">
        <f>BJ64-BK64</f>
        <v>-1.2315956104977257</v>
      </c>
      <c r="BM64" s="11"/>
      <c r="BN64" s="11"/>
      <c r="CH64" s="7">
        <f>AVERAGE(BD64,BH64, BL64)</f>
        <v>0.72160958118209173</v>
      </c>
      <c r="CI64" s="6">
        <f>AVERAGE(ABS(BD64),ABS(BH64),ABS(BL64))</f>
        <v>1.5426733215139088</v>
      </c>
      <c r="CJ64" s="6">
        <f>SQRT(SUM((BD64^2),(BH64^2),(BL64^2))/COUNT(BD64,BH64,BL64))</f>
        <v>1.6436157282054</v>
      </c>
      <c r="CK64" s="213" t="s">
        <v>261</v>
      </c>
      <c r="CM64" s="4"/>
    </row>
    <row r="65" spans="1:91" customFormat="1" x14ac:dyDescent="0.35">
      <c r="A65" s="25" t="s">
        <v>203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11"/>
      <c r="AM65" s="11"/>
      <c r="AN65" s="11"/>
      <c r="AO65" s="8"/>
      <c r="AP65" s="11"/>
      <c r="AQ65" s="11"/>
      <c r="AR65" s="11"/>
      <c r="AS65" s="11"/>
      <c r="AT65" s="11"/>
      <c r="AU65" s="11"/>
      <c r="AV65" s="68"/>
      <c r="AW65" s="11"/>
      <c r="AX65" s="5">
        <v>2.3686147466442264</v>
      </c>
      <c r="AY65" s="5">
        <v>2.5</v>
      </c>
      <c r="AZ65" s="5">
        <f>AX65-AY65</f>
        <v>-0.13138525335577356</v>
      </c>
      <c r="BA65" s="179"/>
      <c r="BB65" s="14">
        <v>3.3124759358745877</v>
      </c>
      <c r="BC65" s="14">
        <v>3.5</v>
      </c>
      <c r="BD65" s="14">
        <f>BB65-BC65</f>
        <v>-0.18752406412541234</v>
      </c>
      <c r="BE65" s="17"/>
      <c r="BF65" s="15">
        <v>3.9905192406926915</v>
      </c>
      <c r="BG65" s="15">
        <v>3.4</v>
      </c>
      <c r="BH65" s="15">
        <f>BF65-BG65</f>
        <v>0.59051924069269157</v>
      </c>
      <c r="BI65" s="179"/>
      <c r="BJ65" s="16">
        <v>0.58750238349409756</v>
      </c>
      <c r="BK65" s="16">
        <v>3.4</v>
      </c>
      <c r="BL65" s="16">
        <f t="shared" ref="BL65:BL67" si="54">BJ65-BK65</f>
        <v>-2.8124976165059024</v>
      </c>
      <c r="BM65" s="11"/>
      <c r="BN65" s="11"/>
      <c r="CH65" s="7">
        <f>AVERAGE(BD65,BH65, BL65)</f>
        <v>-0.80316747997954108</v>
      </c>
      <c r="CI65" s="6">
        <f>AVERAGE(ABS(BD65),ABS(BH65),ABS(BL65))</f>
        <v>1.1968469737746688</v>
      </c>
      <c r="CJ65" s="6">
        <f>SQRT(SUM((BD65^2),(BH65^2),(BL65^2))/COUNT(BD65,BH65,BL65))</f>
        <v>1.6627307951184569</v>
      </c>
      <c r="CK65" s="213" t="s">
        <v>262</v>
      </c>
      <c r="CM65" s="4"/>
    </row>
    <row r="66" spans="1:91" customFormat="1" x14ac:dyDescent="0.35">
      <c r="A66" s="25" t="s">
        <v>211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11"/>
      <c r="AM66" s="11"/>
      <c r="AN66" s="11"/>
      <c r="AO66" s="8"/>
      <c r="AP66" s="11"/>
      <c r="AQ66" s="11"/>
      <c r="AR66" s="11"/>
      <c r="AS66" s="11"/>
      <c r="AT66" s="11"/>
      <c r="AU66" s="11"/>
      <c r="AV66" s="68"/>
      <c r="AW66" s="11"/>
      <c r="AX66" s="5">
        <v>0.8999999999999897</v>
      </c>
      <c r="AY66" s="5">
        <v>0.3</v>
      </c>
      <c r="AZ66" s="5">
        <f>AX66-AY66</f>
        <v>0.59999999999998965</v>
      </c>
      <c r="BA66" s="179"/>
      <c r="BB66" s="14">
        <v>2.8999999999999915</v>
      </c>
      <c r="BC66" s="14">
        <v>1.7</v>
      </c>
      <c r="BD66" s="14">
        <f>BB66-BC66</f>
        <v>1.1999999999999915</v>
      </c>
      <c r="BE66" s="17"/>
      <c r="BF66" s="15">
        <v>3.8999999999999924</v>
      </c>
      <c r="BG66" s="15">
        <v>2.2000000000000002</v>
      </c>
      <c r="BH66" s="15">
        <f>BF66-BG66</f>
        <v>1.6999999999999922</v>
      </c>
      <c r="BI66" s="179"/>
      <c r="BJ66" s="16">
        <v>4.2999999999999927</v>
      </c>
      <c r="BK66" s="16">
        <v>2.7</v>
      </c>
      <c r="BL66" s="16">
        <f t="shared" si="54"/>
        <v>1.5999999999999925</v>
      </c>
      <c r="BM66" s="11"/>
      <c r="BN66" s="11"/>
      <c r="CH66" s="7">
        <f>AVERAGE(BD66,BH66, BL66)</f>
        <v>1.499999999999992</v>
      </c>
      <c r="CI66" s="6">
        <f>AVERAGE(ABS(BD66),ABS(BH66),ABS(BL66))</f>
        <v>1.499999999999992</v>
      </c>
      <c r="CJ66" s="6">
        <f>SQRT(SUM((BD66^2),(BH66^2),(BL66^2))/COUNT(BD66,BH66,BL66))</f>
        <v>1.515475722889233</v>
      </c>
      <c r="CK66" s="213" t="s">
        <v>261</v>
      </c>
      <c r="CM66" s="4"/>
    </row>
    <row r="67" spans="1:91" customFormat="1" x14ac:dyDescent="0.35">
      <c r="A67" s="25" t="s">
        <v>217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11"/>
      <c r="AM67" s="11"/>
      <c r="AN67" s="11"/>
      <c r="AO67" s="8"/>
      <c r="AP67" s="11"/>
      <c r="AQ67" s="11"/>
      <c r="AR67" s="11"/>
      <c r="AS67" s="11"/>
      <c r="AT67" s="11"/>
      <c r="AU67" s="11"/>
      <c r="AV67" s="68"/>
      <c r="AW67" s="11"/>
      <c r="AX67" s="5">
        <v>0.14064476304021412</v>
      </c>
      <c r="AY67" s="5">
        <v>0</v>
      </c>
      <c r="AZ67" s="5">
        <f>AX67-AY67</f>
        <v>0.14064476304021412</v>
      </c>
      <c r="BA67" s="179"/>
      <c r="BB67" s="14">
        <v>2.930294902925823</v>
      </c>
      <c r="BC67" s="14">
        <v>1.6</v>
      </c>
      <c r="BD67" s="14">
        <f>BB67-BC67</f>
        <v>1.3302949029258229</v>
      </c>
      <c r="BE67" s="179"/>
      <c r="BF67" s="15">
        <v>2.5344028482822409</v>
      </c>
      <c r="BG67" s="15">
        <v>2</v>
      </c>
      <c r="BH67" s="15">
        <f>BF67-BG67</f>
        <v>0.53440284828224094</v>
      </c>
      <c r="BI67" s="179"/>
      <c r="BJ67" s="16">
        <v>2.8115494557848137</v>
      </c>
      <c r="BK67" s="16">
        <v>2.5</v>
      </c>
      <c r="BL67" s="16">
        <f t="shared" si="54"/>
        <v>0.31154945578481374</v>
      </c>
      <c r="BM67" s="11"/>
      <c r="BN67" s="11"/>
      <c r="CH67" s="7">
        <f>AVERAGE(BD67,BH67, BL67)</f>
        <v>0.72541573566429252</v>
      </c>
      <c r="CI67" s="6">
        <f>AVERAGE(ABS(BD67),ABS(BH67),ABS(BL67))</f>
        <v>0.72541573566429252</v>
      </c>
      <c r="CJ67" s="6">
        <f>SQRT(SUM((BD67^2),(BH67^2),(BL67^2))/COUNT(BD67,BH67,BL67))</f>
        <v>0.84702105373330006</v>
      </c>
      <c r="CK67" s="213" t="s">
        <v>261</v>
      </c>
      <c r="CM67" s="4"/>
    </row>
    <row r="68" spans="1:91" customFormat="1" ht="30.75" customHeight="1" x14ac:dyDescent="0.35">
      <c r="A68" s="119" t="s">
        <v>251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H68" s="24"/>
      <c r="CI68" s="24"/>
      <c r="CJ68" s="24"/>
      <c r="CK68" s="11"/>
      <c r="CM68" s="93"/>
    </row>
    <row r="69" spans="1:91" customFormat="1" x14ac:dyDescent="0.35">
      <c r="A69" s="204" t="s">
        <v>193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111</v>
      </c>
      <c r="AE69" s="4"/>
      <c r="AF69" s="4"/>
      <c r="AG69" s="4"/>
      <c r="AH69" s="4"/>
      <c r="AI69" s="4"/>
      <c r="AJ69" s="4"/>
      <c r="AK69" s="4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68"/>
      <c r="AW69" s="11"/>
      <c r="AX69" s="11"/>
      <c r="AY69" s="11"/>
      <c r="AZ69" s="68"/>
      <c r="BA69" s="11"/>
      <c r="BB69" s="5">
        <v>6.3580008674360045</v>
      </c>
      <c r="BC69" s="17">
        <v>6.6</v>
      </c>
      <c r="BD69" s="5">
        <f>BB69-BC69</f>
        <v>-0.24199913256399519</v>
      </c>
      <c r="BE69" s="179"/>
      <c r="BF69" s="14">
        <v>8.0384234866079964</v>
      </c>
      <c r="BG69" s="14">
        <v>6.3</v>
      </c>
      <c r="BH69" s="14">
        <f>BF69-BG69</f>
        <v>1.7384234866079966</v>
      </c>
      <c r="BI69" s="179"/>
      <c r="BJ69" s="15">
        <v>4.8684043895022739</v>
      </c>
      <c r="BK69" s="15">
        <v>5.7</v>
      </c>
      <c r="BL69" s="15">
        <f>BJ69-BK69</f>
        <v>-0.83159561049772623</v>
      </c>
      <c r="BM69" s="17"/>
      <c r="BN69" s="16">
        <v>-1.5157458725905002</v>
      </c>
      <c r="BO69" s="16">
        <v>5.6</v>
      </c>
      <c r="BP69" s="16">
        <f>BN69-BO69</f>
        <v>-7.1157458725904998</v>
      </c>
      <c r="CH69" s="7">
        <f>AVERAGE(BH69, BL69,BP69)</f>
        <v>-2.0696393321600763</v>
      </c>
      <c r="CI69" s="6">
        <f>AVERAGE(ABS(BH69),ABS(BL69),ABS(BP69))</f>
        <v>3.2285883232320742</v>
      </c>
      <c r="CJ69" s="6">
        <f>SQRT(SUM((BH69^2),(BL69^2),(BP69^2))/COUNT(BH69,BL69,BP69))</f>
        <v>4.2562701512583416</v>
      </c>
      <c r="CK69" s="213" t="s">
        <v>262</v>
      </c>
      <c r="CM69" s="4"/>
    </row>
    <row r="70" spans="1:91" customFormat="1" x14ac:dyDescent="0.35">
      <c r="A70" s="25" t="s">
        <v>203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11"/>
      <c r="AM70" s="11"/>
      <c r="AN70" s="11"/>
      <c r="AO70" s="8"/>
      <c r="AP70" s="11"/>
      <c r="AQ70" s="11"/>
      <c r="AR70" s="11"/>
      <c r="AS70" s="11"/>
      <c r="AT70" s="11"/>
      <c r="AU70" s="11"/>
      <c r="AV70" s="68"/>
      <c r="AW70" s="11"/>
      <c r="AX70" s="11"/>
      <c r="AY70" s="11"/>
      <c r="AZ70" s="68"/>
      <c r="BA70" s="11"/>
      <c r="BB70" s="5">
        <v>3.3124759358745877</v>
      </c>
      <c r="BC70" s="5">
        <v>3.7</v>
      </c>
      <c r="BD70" s="5">
        <f>BB70-BC70</f>
        <v>-0.38752406412541252</v>
      </c>
      <c r="BE70" s="179"/>
      <c r="BF70" s="14">
        <v>3.9905192406926915</v>
      </c>
      <c r="BG70" s="14">
        <v>3.4</v>
      </c>
      <c r="BH70" s="14">
        <f>BF70-BG70</f>
        <v>0.59051924069269157</v>
      </c>
      <c r="BI70" s="179"/>
      <c r="BJ70" s="15">
        <v>0.58750238349409756</v>
      </c>
      <c r="BK70" s="15">
        <v>3.2</v>
      </c>
      <c r="BL70" s="15">
        <f>BJ70-BK70</f>
        <v>-2.6124976165059026</v>
      </c>
      <c r="BM70" s="17"/>
      <c r="BN70" s="16">
        <v>-3.5138028419790572</v>
      </c>
      <c r="BO70" s="16">
        <v>3.2</v>
      </c>
      <c r="BP70" s="16">
        <f t="shared" ref="BP70:BP72" si="55">BN70-BO70</f>
        <v>-6.7138028419790574</v>
      </c>
      <c r="CD70" t="s">
        <v>160</v>
      </c>
      <c r="CH70" s="7">
        <f>AVERAGE(BH70, BL70,BP70)</f>
        <v>-2.9119270725974231</v>
      </c>
      <c r="CI70" s="6">
        <f>AVERAGE(ABS(BH70),ABS(BL70),ABS(BP70))</f>
        <v>3.3056065663925502</v>
      </c>
      <c r="CJ70" s="6">
        <f>SQRT(SUM((BH70^2),(BL70^2),(BP70^2))/COUNT(BH70,BL70,BP70))</f>
        <v>4.1732882866649001</v>
      </c>
      <c r="CK70" s="213" t="s">
        <v>262</v>
      </c>
      <c r="CM70" s="4"/>
    </row>
    <row r="71" spans="1:91" customFormat="1" x14ac:dyDescent="0.35">
      <c r="A71" s="25" t="s">
        <v>211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11"/>
      <c r="AM71" s="11"/>
      <c r="AN71" s="11"/>
      <c r="AO71" s="8"/>
      <c r="AP71" s="11"/>
      <c r="AQ71" s="11"/>
      <c r="AR71" s="11"/>
      <c r="AS71" s="11"/>
      <c r="AT71" s="11"/>
      <c r="AU71" s="11"/>
      <c r="AV71" s="68"/>
      <c r="AW71" s="11"/>
      <c r="AX71" s="11"/>
      <c r="AY71" s="11"/>
      <c r="AZ71" s="68"/>
      <c r="BA71" s="11"/>
      <c r="BB71" s="5">
        <v>2.8999999999999915</v>
      </c>
      <c r="BC71" s="5">
        <v>2.8</v>
      </c>
      <c r="BD71" s="5">
        <f>BB71-BC71</f>
        <v>9.9999999999991651E-2</v>
      </c>
      <c r="BE71" s="179"/>
      <c r="BF71" s="14">
        <v>3.8999999999999924</v>
      </c>
      <c r="BG71" s="14">
        <v>2.8</v>
      </c>
      <c r="BH71" s="14">
        <f>BF71-BG71</f>
        <v>1.0999999999999925</v>
      </c>
      <c r="BI71" s="179"/>
      <c r="BJ71" s="15">
        <v>4.2999999999999927</v>
      </c>
      <c r="BK71" s="15">
        <v>2.4</v>
      </c>
      <c r="BL71" s="15">
        <f>BJ71-BK71</f>
        <v>1.8999999999999928</v>
      </c>
      <c r="BM71" s="17"/>
      <c r="BN71" s="16">
        <v>2.0999999999999908</v>
      </c>
      <c r="BO71" s="16">
        <v>2.2999999999999998</v>
      </c>
      <c r="BP71" s="16">
        <f t="shared" si="55"/>
        <v>-0.20000000000000906</v>
      </c>
      <c r="CH71" s="7">
        <f>AVERAGE(BH71, BL71,BP71)</f>
        <v>0.93333333333332547</v>
      </c>
      <c r="CI71" s="6">
        <f>AVERAGE(ABS(BH71),ABS(BL71),ABS(BP71))</f>
        <v>1.0666666666666649</v>
      </c>
      <c r="CJ71" s="6">
        <f>SQRT(SUM((BH71^2),(BL71^2),(BP71^2))/COUNT(BH71,BL71,BP71))</f>
        <v>1.2727922061357804</v>
      </c>
      <c r="CK71" s="213" t="s">
        <v>261</v>
      </c>
      <c r="CM71" s="4"/>
    </row>
    <row r="72" spans="1:91" customFormat="1" x14ac:dyDescent="0.35">
      <c r="A72" s="25" t="s">
        <v>217</v>
      </c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91"/>
      <c r="AF72" s="91"/>
      <c r="AG72" s="91"/>
      <c r="AH72" s="91"/>
      <c r="AI72" s="91"/>
      <c r="AJ72" s="91"/>
      <c r="AK72" s="91"/>
      <c r="AL72" s="89"/>
      <c r="AM72" s="89"/>
      <c r="AN72" s="89"/>
      <c r="AO72" s="92"/>
      <c r="AP72" s="89"/>
      <c r="AQ72" s="89"/>
      <c r="AR72" s="89"/>
      <c r="AS72" s="89"/>
      <c r="AT72" s="89"/>
      <c r="AU72" s="89"/>
      <c r="AV72" s="88"/>
      <c r="AW72" s="89"/>
      <c r="AX72" s="89"/>
      <c r="AY72" s="89"/>
      <c r="AZ72" s="68"/>
      <c r="BA72" s="11"/>
      <c r="BB72" s="5">
        <v>2.930294902925823</v>
      </c>
      <c r="BC72" s="198">
        <v>2.8</v>
      </c>
      <c r="BD72" s="198">
        <f>BB72-BC72</f>
        <v>0.13029490292582313</v>
      </c>
      <c r="BE72" s="199"/>
      <c r="BF72" s="14">
        <v>2.5344028482822409</v>
      </c>
      <c r="BG72" s="14">
        <v>2.8</v>
      </c>
      <c r="BH72" s="14">
        <f>BF72-BG72</f>
        <v>-0.26559715171775888</v>
      </c>
      <c r="BI72" s="199"/>
      <c r="BJ72" s="15">
        <v>2.8115494557848137</v>
      </c>
      <c r="BK72" s="15">
        <v>2.4</v>
      </c>
      <c r="BL72" s="15">
        <f>BJ72-BK72</f>
        <v>0.41154945578481383</v>
      </c>
      <c r="BM72" s="200"/>
      <c r="BN72" s="16">
        <v>0.21888443570144034</v>
      </c>
      <c r="BO72" s="16">
        <v>2.1</v>
      </c>
      <c r="BP72" s="16">
        <f t="shared" si="55"/>
        <v>-1.8811155642985598</v>
      </c>
      <c r="CH72" s="7">
        <f>AVERAGE(BH72, BL72,BP72)</f>
        <v>-0.57838775341050164</v>
      </c>
      <c r="CI72" s="6">
        <f>AVERAGE(ABS(BH72),ABS(BL72),ABS(BP72))</f>
        <v>0.85275405726704412</v>
      </c>
      <c r="CJ72" s="6">
        <f>SQRT(SUM((BH72^2),(BL72^2),(BP72^2))/COUNT(BH72,BL72,BP72))</f>
        <v>1.12227604563281</v>
      </c>
      <c r="CK72" s="213" t="s">
        <v>262</v>
      </c>
      <c r="CM72" s="4"/>
    </row>
    <row r="73" spans="1:91" customFormat="1" ht="26.5" x14ac:dyDescent="0.35">
      <c r="A73" s="119" t="s">
        <v>252</v>
      </c>
      <c r="B73" s="52"/>
      <c r="C73" s="52"/>
      <c r="D73" s="52"/>
      <c r="E73" s="73"/>
      <c r="F73" s="73"/>
      <c r="G73" s="73"/>
      <c r="H73" s="52"/>
      <c r="I73" s="52"/>
      <c r="J73" s="52"/>
      <c r="K73" s="73"/>
      <c r="L73" s="73"/>
      <c r="M73" s="73"/>
      <c r="N73" s="52"/>
      <c r="O73" s="52"/>
      <c r="P73" s="52"/>
      <c r="Q73" s="73"/>
      <c r="R73" s="73"/>
      <c r="S73" s="52"/>
      <c r="T73" s="52"/>
      <c r="U73" s="52"/>
      <c r="V73" s="73"/>
      <c r="W73" s="73"/>
      <c r="X73" s="52"/>
      <c r="Y73" s="52"/>
      <c r="Z73" s="52"/>
      <c r="AA73" s="73"/>
      <c r="AB73" s="73"/>
      <c r="AC73" s="52"/>
      <c r="AD73" s="52"/>
      <c r="AE73" s="52"/>
      <c r="AF73" s="73"/>
      <c r="AG73" s="73"/>
      <c r="AH73" s="52"/>
      <c r="AI73" s="52"/>
      <c r="AJ73" s="52"/>
      <c r="AK73" s="52"/>
      <c r="AL73" s="52"/>
      <c r="AM73" s="73"/>
      <c r="AN73" s="73"/>
      <c r="AO73" s="73"/>
      <c r="AP73" s="73"/>
      <c r="AQ73" s="73"/>
      <c r="AR73" s="73"/>
      <c r="AS73" s="52"/>
      <c r="AT73" s="52"/>
      <c r="AU73" s="52"/>
      <c r="AV73" s="52"/>
      <c r="AW73" s="73"/>
      <c r="AX73" s="73"/>
      <c r="AY73" s="73"/>
      <c r="AZ73" s="52"/>
      <c r="BA73" s="52"/>
      <c r="BB73" s="73"/>
      <c r="BC73" s="52"/>
      <c r="BD73" s="52"/>
      <c r="BE73" s="52"/>
      <c r="BF73" s="52"/>
      <c r="BG73" s="52"/>
      <c r="BH73" s="52"/>
      <c r="BI73" s="73"/>
      <c r="BJ73" s="73"/>
      <c r="BK73" s="73"/>
      <c r="BL73" s="52"/>
      <c r="BM73" s="52"/>
      <c r="BN73" s="52"/>
      <c r="BO73" s="52"/>
      <c r="BP73" s="73"/>
      <c r="BQ73" s="73"/>
      <c r="BR73" s="73"/>
      <c r="BS73" s="52"/>
      <c r="BT73" s="52"/>
      <c r="BU73" s="52"/>
      <c r="BV73" s="52"/>
      <c r="BW73" s="73"/>
      <c r="BX73" s="73"/>
      <c r="BY73" s="73"/>
      <c r="BZ73" s="52"/>
      <c r="CA73" s="52"/>
      <c r="CB73" s="52"/>
      <c r="CH73" s="7"/>
      <c r="CI73" s="6"/>
      <c r="CJ73" s="6"/>
      <c r="CK73" s="213"/>
      <c r="CM73" s="93"/>
    </row>
    <row r="74" spans="1:91" customFormat="1" x14ac:dyDescent="0.35">
      <c r="A74" s="204" t="s">
        <v>193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11"/>
      <c r="AM74" s="11"/>
      <c r="AN74" s="11"/>
      <c r="AO74" s="8"/>
      <c r="AP74" s="11"/>
      <c r="AQ74" s="11"/>
      <c r="AR74" s="11"/>
      <c r="AS74" s="11"/>
      <c r="AT74" s="11"/>
      <c r="AU74" s="11"/>
      <c r="AV74" s="68"/>
      <c r="AW74" s="11"/>
      <c r="AX74" s="11"/>
      <c r="AY74" s="11"/>
      <c r="AZ74" s="68"/>
      <c r="BA74" s="11"/>
      <c r="BB74" s="68"/>
      <c r="BC74" s="68"/>
      <c r="BD74" s="68"/>
      <c r="BE74" s="11"/>
      <c r="BF74" s="17">
        <v>8.0384234866079964</v>
      </c>
      <c r="BG74" s="17">
        <v>7.9942395147426311</v>
      </c>
      <c r="BH74" s="17">
        <f>BF74-BG74</f>
        <v>4.4183971865365379E-2</v>
      </c>
      <c r="BI74" s="11"/>
      <c r="BJ74" s="14">
        <v>4.8684043895022739</v>
      </c>
      <c r="BK74" s="14">
        <v>6.203191392765234</v>
      </c>
      <c r="BL74" s="14">
        <f>BJ74-BK74</f>
        <v>-1.3347870032629601</v>
      </c>
      <c r="BM74" s="17"/>
      <c r="BN74" s="15">
        <v>-1.5157458725905002</v>
      </c>
      <c r="BO74" s="15">
        <v>5.8318457090468456</v>
      </c>
      <c r="BP74" s="15">
        <f>BN74-BO74</f>
        <v>-7.3475915816373458</v>
      </c>
      <c r="BQ74" s="17"/>
      <c r="BR74" s="16">
        <v>10.758976696428519</v>
      </c>
      <c r="BS74" s="16">
        <v>5.5212679514604162</v>
      </c>
      <c r="BT74" s="16">
        <f>BR74-BS74</f>
        <v>5.2377087449681028</v>
      </c>
      <c r="BU74" s="76"/>
      <c r="BV74" s="76"/>
      <c r="BW74" s="76"/>
      <c r="BX74" s="76"/>
      <c r="BY74" s="76"/>
      <c r="CH74" s="7">
        <f>AVERAGE(BL74, BP74,BT74)</f>
        <v>-1.148223279977401</v>
      </c>
      <c r="CI74" s="6">
        <f>AVERAGE(ABS(BL74),ABS(BP74),ABS(BT74))</f>
        <v>4.6400291099561359</v>
      </c>
      <c r="CJ74" s="6">
        <f>SQRT(SUM((BL74^2),(BP74^2),(BT74^2))/COUNT(BL74,BP74,BT74))</f>
        <v>5.2663191222378156</v>
      </c>
      <c r="CK74" s="213" t="s">
        <v>262</v>
      </c>
      <c r="CM74" s="4"/>
    </row>
    <row r="75" spans="1:91" customFormat="1" x14ac:dyDescent="0.35">
      <c r="A75" s="25" t="s">
        <v>203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11"/>
      <c r="AM75" s="11"/>
      <c r="AN75" s="11"/>
      <c r="AO75" s="8"/>
      <c r="AP75" s="11"/>
      <c r="AQ75" s="11"/>
      <c r="AR75" s="11"/>
      <c r="AS75" s="11"/>
      <c r="AT75" s="11"/>
      <c r="AU75" s="11"/>
      <c r="AV75" s="68"/>
      <c r="AW75" s="11"/>
      <c r="AX75" s="11"/>
      <c r="AY75" s="11"/>
      <c r="AZ75" s="68"/>
      <c r="BA75" s="11"/>
      <c r="BB75" s="68"/>
      <c r="BC75" s="68"/>
      <c r="BD75" s="68"/>
      <c r="BE75" s="11"/>
      <c r="BF75" s="17">
        <v>3.9905192406926915</v>
      </c>
      <c r="BG75" s="17">
        <v>4.7550400611475254</v>
      </c>
      <c r="BH75" s="17">
        <f t="shared" ref="BH75:BH77" si="56">BF75-BG75</f>
        <v>-0.76452082045483394</v>
      </c>
      <c r="BI75" s="11"/>
      <c r="BJ75" s="14">
        <v>0.58750238349409756</v>
      </c>
      <c r="BK75" s="14">
        <v>2.9999955901157733</v>
      </c>
      <c r="BL75" s="14">
        <f>BJ75-BK75</f>
        <v>-2.4124932066216758</v>
      </c>
      <c r="BM75" s="17"/>
      <c r="BN75" s="15">
        <v>-3.5138028419790572</v>
      </c>
      <c r="BO75" s="15">
        <v>3.0000007871886964</v>
      </c>
      <c r="BP75" s="15">
        <f t="shared" ref="BP75:BP77" si="57">BN75-BO75</f>
        <v>-6.5138036291677537</v>
      </c>
      <c r="BQ75" s="17"/>
      <c r="BR75" s="16">
        <v>6.7317352782466457</v>
      </c>
      <c r="BS75" s="16">
        <v>2.8999979680218217</v>
      </c>
      <c r="BT75" s="16">
        <f t="shared" ref="BT75:BT77" si="58">BR75-BS75</f>
        <v>3.831737310224824</v>
      </c>
      <c r="BU75" s="76"/>
      <c r="BV75" s="76"/>
      <c r="BW75" s="76"/>
      <c r="BX75" s="76"/>
      <c r="BY75" s="76"/>
      <c r="CH75" s="7">
        <f>AVERAGE(BL75, BP75,BT75)</f>
        <v>-1.6981865085215351</v>
      </c>
      <c r="CI75" s="6">
        <f>AVERAGE(ABS(BL75),ABS(BP75),ABS(BT75))</f>
        <v>4.2526780486714175</v>
      </c>
      <c r="CJ75" s="6">
        <f>SQRT(SUM((BL75^2),(BP75^2),(BT75^2))/COUNT(BL75,BP75,BT75))</f>
        <v>4.5801008724671739</v>
      </c>
      <c r="CK75" s="213" t="s">
        <v>262</v>
      </c>
      <c r="CM75" s="4"/>
    </row>
    <row r="76" spans="1:91" customFormat="1" x14ac:dyDescent="0.35">
      <c r="A76" s="25" t="s">
        <v>211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11"/>
      <c r="AM76" s="11"/>
      <c r="AN76" s="11"/>
      <c r="AO76" s="8"/>
      <c r="AP76" s="11"/>
      <c r="AQ76" s="11"/>
      <c r="AR76" s="11"/>
      <c r="AS76" s="11"/>
      <c r="AT76" s="11"/>
      <c r="AU76" s="11"/>
      <c r="AV76" s="68"/>
      <c r="AW76" s="11"/>
      <c r="AX76" s="11"/>
      <c r="AY76" s="11"/>
      <c r="AZ76" s="68"/>
      <c r="BA76" s="11"/>
      <c r="BB76" s="68"/>
      <c r="BC76" s="68"/>
      <c r="BD76" s="68"/>
      <c r="BE76" s="11"/>
      <c r="BF76" s="17">
        <v>3.8999999999999924</v>
      </c>
      <c r="BG76" s="17">
        <v>3.0921657341778541</v>
      </c>
      <c r="BH76" s="17">
        <f t="shared" si="56"/>
        <v>0.80783426582213824</v>
      </c>
      <c r="BI76" s="11"/>
      <c r="BJ76" s="14">
        <v>4.2999999999999927</v>
      </c>
      <c r="BK76" s="14">
        <v>3.109898970672262</v>
      </c>
      <c r="BL76" s="14">
        <f>BJ76-BK76</f>
        <v>1.1901010293277308</v>
      </c>
      <c r="BM76" s="17"/>
      <c r="BN76" s="15">
        <v>2.0999999999999908</v>
      </c>
      <c r="BO76" s="15">
        <v>2.7493639807917134</v>
      </c>
      <c r="BP76" s="15">
        <f t="shared" si="57"/>
        <v>-0.64936398079172264</v>
      </c>
      <c r="BQ76" s="17"/>
      <c r="BR76" s="16">
        <v>3.8000000000000034</v>
      </c>
      <c r="BS76" s="16">
        <v>2.5473955638495056</v>
      </c>
      <c r="BT76" s="16">
        <f t="shared" si="58"/>
        <v>1.2526044361504978</v>
      </c>
      <c r="BU76" s="76"/>
      <c r="BV76" s="76"/>
      <c r="BW76" s="76"/>
      <c r="BX76" s="76"/>
      <c r="BY76" s="76"/>
      <c r="CH76" s="7">
        <f>AVERAGE(BL76, BP76,BT76)</f>
        <v>0.597780494895502</v>
      </c>
      <c r="CI76" s="6">
        <f>AVERAGE(ABS(BL76),ABS(BP76),ABS(BT76))</f>
        <v>1.0306898154233171</v>
      </c>
      <c r="CJ76" s="6">
        <f>SQRT(SUM((BL76^2),(BP76^2),(BT76^2))/COUNT(BL76,BP76,BT76))</f>
        <v>1.0656816149020156</v>
      </c>
      <c r="CK76" s="213" t="s">
        <v>261</v>
      </c>
      <c r="CM76" s="4"/>
    </row>
    <row r="77" spans="1:91" customFormat="1" x14ac:dyDescent="0.35">
      <c r="A77" s="25" t="s">
        <v>217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11"/>
      <c r="AM77" s="11"/>
      <c r="AN77" s="11"/>
      <c r="AO77" s="8"/>
      <c r="AP77" s="11"/>
      <c r="AQ77" s="11"/>
      <c r="AR77" s="11"/>
      <c r="AS77" s="11"/>
      <c r="AT77" s="11"/>
      <c r="AU77" s="11"/>
      <c r="AV77" s="68"/>
      <c r="AW77" s="11"/>
      <c r="AX77" s="11"/>
      <c r="AY77" s="11"/>
      <c r="AZ77" s="68"/>
      <c r="BA77" s="11"/>
      <c r="BB77" s="68"/>
      <c r="BC77" s="68"/>
      <c r="BD77" s="68"/>
      <c r="BE77" s="11"/>
      <c r="BF77" s="17">
        <v>2.5344028482822409</v>
      </c>
      <c r="BG77" s="17">
        <v>2.5</v>
      </c>
      <c r="BH77" s="17">
        <f t="shared" si="56"/>
        <v>3.4402848282240939E-2</v>
      </c>
      <c r="BI77" s="11"/>
      <c r="BJ77" s="14">
        <v>2.8115494557848137</v>
      </c>
      <c r="BK77" s="14">
        <v>2.5</v>
      </c>
      <c r="BL77" s="14">
        <f>BJ77-BK77</f>
        <v>0.31154945578481374</v>
      </c>
      <c r="BM77" s="17"/>
      <c r="BN77" s="15">
        <v>0.21888443570144034</v>
      </c>
      <c r="BO77" s="15">
        <v>2.1999999999999997</v>
      </c>
      <c r="BP77" s="15">
        <f t="shared" si="57"/>
        <v>-1.9811155642985594</v>
      </c>
      <c r="BQ77" s="85"/>
      <c r="BR77" s="16">
        <v>3.2758733754289011</v>
      </c>
      <c r="BS77" s="16">
        <v>2.1</v>
      </c>
      <c r="BT77" s="16">
        <f t="shared" si="58"/>
        <v>1.175873375428901</v>
      </c>
      <c r="BU77" s="76"/>
      <c r="BV77" s="76"/>
      <c r="BW77" s="76"/>
      <c r="BX77" s="76"/>
      <c r="BY77" s="76"/>
      <c r="BZ77" s="76"/>
      <c r="CH77" s="7">
        <f>AVERAGE(BL77, BP77,BT77)</f>
        <v>-0.16456424436161488</v>
      </c>
      <c r="CI77" s="6">
        <f>AVERAGE(ABS(BL77),ABS(BP77),ABS(BT77))</f>
        <v>1.156179465170758</v>
      </c>
      <c r="CJ77" s="6">
        <f>SQRT(SUM((BL77^2),(BP77^2),(BT77^2))/COUNT(BL77,BP77,BT77))</f>
        <v>1.3422071545962853</v>
      </c>
      <c r="CK77" s="213" t="s">
        <v>262</v>
      </c>
      <c r="CM77" s="4"/>
    </row>
    <row r="78" spans="1:91" customFormat="1" ht="26.5" x14ac:dyDescent="0.35">
      <c r="A78" s="119" t="s">
        <v>253</v>
      </c>
      <c r="B78" s="52"/>
      <c r="C78" s="52"/>
      <c r="D78" s="73"/>
      <c r="E78" s="73"/>
      <c r="F78" s="73"/>
      <c r="G78" s="73"/>
      <c r="H78" s="52"/>
      <c r="I78" s="52"/>
      <c r="J78" s="73"/>
      <c r="K78" s="73"/>
      <c r="L78" s="73"/>
      <c r="M78" s="73"/>
      <c r="N78" s="52"/>
      <c r="O78" s="52"/>
      <c r="P78" s="73"/>
      <c r="Q78" s="73"/>
      <c r="R78" s="73"/>
      <c r="S78" s="73"/>
      <c r="T78" s="52"/>
      <c r="U78" s="52"/>
      <c r="V78" s="73"/>
      <c r="W78" s="73"/>
      <c r="X78" s="73"/>
      <c r="Y78" s="52"/>
      <c r="Z78" s="52"/>
      <c r="AA78" s="52"/>
      <c r="AB78" s="73"/>
      <c r="AC78" s="73"/>
      <c r="AD78" s="73"/>
      <c r="AE78" s="73"/>
      <c r="AF78" s="73"/>
      <c r="AG78" s="73"/>
      <c r="AH78" s="52"/>
      <c r="AI78" s="52"/>
      <c r="AJ78" s="52"/>
      <c r="AK78" s="52"/>
      <c r="AL78" s="73"/>
      <c r="AM78" s="73"/>
      <c r="AN78" s="52"/>
      <c r="AO78" s="52"/>
      <c r="AP78" s="52"/>
      <c r="AQ78" s="73"/>
      <c r="AR78" s="73"/>
      <c r="AS78" s="73"/>
      <c r="AT78" s="73"/>
      <c r="AU78" s="73"/>
      <c r="AV78" s="73"/>
      <c r="AW78" s="52"/>
      <c r="AX78" s="52"/>
      <c r="AY78" s="52"/>
      <c r="AZ78" s="52"/>
      <c r="BA78" s="73"/>
      <c r="BB78" s="73"/>
      <c r="BC78" s="52"/>
      <c r="BD78" s="52"/>
      <c r="BE78" s="52"/>
      <c r="BF78" s="52"/>
      <c r="BG78" s="73"/>
      <c r="BH78" s="73"/>
      <c r="BI78" s="52"/>
      <c r="BJ78" s="52"/>
      <c r="BK78" s="52"/>
      <c r="BL78" s="73"/>
      <c r="BM78" s="73"/>
      <c r="BN78" s="52"/>
      <c r="BO78" s="52"/>
      <c r="BP78" s="52"/>
      <c r="BQ78" s="73"/>
      <c r="BR78" s="73"/>
      <c r="BS78" s="52"/>
      <c r="BT78" s="52"/>
      <c r="BU78" s="52"/>
      <c r="BV78" s="73"/>
      <c r="BW78" s="73"/>
      <c r="BX78" s="52"/>
      <c r="BY78" s="52"/>
      <c r="BZ78" s="52"/>
      <c r="CA78" s="73"/>
      <c r="CB78" s="73"/>
      <c r="CC78" s="76"/>
      <c r="CD78" s="76"/>
      <c r="CM78" s="93"/>
    </row>
    <row r="79" spans="1:91" customFormat="1" x14ac:dyDescent="0.35">
      <c r="A79" s="204" t="s">
        <v>193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11"/>
      <c r="AM79" s="11"/>
      <c r="AN79" s="11"/>
      <c r="AO79" s="8"/>
      <c r="AP79" s="11"/>
      <c r="AQ79" s="11"/>
      <c r="AR79" s="11"/>
      <c r="AS79" s="11"/>
      <c r="AT79" s="11"/>
      <c r="AU79" s="11"/>
      <c r="AV79" s="68"/>
      <c r="AW79" s="11"/>
      <c r="AX79" s="11"/>
      <c r="AY79" s="11"/>
      <c r="AZ79" s="68"/>
      <c r="BA79" s="11"/>
      <c r="BB79" s="68"/>
      <c r="BC79" s="68"/>
      <c r="BD79" s="68"/>
      <c r="BE79" s="11"/>
      <c r="BF79" s="68"/>
      <c r="BG79" s="68"/>
      <c r="BH79" s="68"/>
      <c r="BI79" s="68"/>
      <c r="BJ79" s="5">
        <v>4.8684043895022739</v>
      </c>
      <c r="BK79" s="17">
        <v>6.4</v>
      </c>
      <c r="BL79" s="5">
        <f>BJ79-BK79</f>
        <v>-1.5315956104977264</v>
      </c>
      <c r="BM79" s="179"/>
      <c r="BN79" s="14">
        <v>-1.5157458725905002</v>
      </c>
      <c r="BO79" s="14">
        <v>5.6</v>
      </c>
      <c r="BP79" s="14">
        <f>BN79-BO79</f>
        <v>-7.1157458725904998</v>
      </c>
      <c r="BQ79" s="17"/>
      <c r="BR79" s="15">
        <v>10.758976696428519</v>
      </c>
      <c r="BS79" s="15">
        <v>5.3</v>
      </c>
      <c r="BT79" s="15">
        <f>BR79-BS79</f>
        <v>5.4589766964285191</v>
      </c>
      <c r="BU79" s="15"/>
      <c r="BV79" s="16">
        <v>16.555540669188446</v>
      </c>
      <c r="BW79" s="16">
        <v>5.3</v>
      </c>
      <c r="BX79" s="16">
        <f>BV79-BW79</f>
        <v>11.255540669188445</v>
      </c>
      <c r="BY79" s="76"/>
      <c r="BZ79" s="76"/>
      <c r="CA79" s="11"/>
      <c r="CB79" s="76"/>
      <c r="CC79" s="76"/>
      <c r="CD79" s="76"/>
      <c r="CH79" s="7">
        <f>AVERAGE(BP79, BT79,BX79)</f>
        <v>3.1995904976754885</v>
      </c>
      <c r="CI79" s="6">
        <f>AVERAGE(ABS(BP79),ABS(BT79),ABS(BX79))</f>
        <v>7.943421079402488</v>
      </c>
      <c r="CJ79" s="6">
        <f>SQRT(SUM((BP79^2),(BT79^2),(BX79^2))/COUNT(BP79,BT79,BX79))</f>
        <v>8.309060549608752</v>
      </c>
      <c r="CK79" s="213" t="s">
        <v>261</v>
      </c>
      <c r="CM79" s="4"/>
    </row>
    <row r="80" spans="1:91" customFormat="1" x14ac:dyDescent="0.35">
      <c r="A80" s="25" t="s">
        <v>203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11"/>
      <c r="AM80" s="11"/>
      <c r="AN80" s="11"/>
      <c r="AO80" s="8"/>
      <c r="AP80" s="11"/>
      <c r="AQ80" s="11"/>
      <c r="AR80" s="11"/>
      <c r="AS80" s="11"/>
      <c r="AT80" s="11"/>
      <c r="AU80" s="11"/>
      <c r="AV80" s="68"/>
      <c r="AW80" s="11"/>
      <c r="AX80" s="11"/>
      <c r="AY80" s="11"/>
      <c r="AZ80" s="68"/>
      <c r="BA80" s="11"/>
      <c r="BB80" s="68"/>
      <c r="BC80" s="68"/>
      <c r="BD80" s="68"/>
      <c r="BE80" s="11"/>
      <c r="BF80" s="68"/>
      <c r="BG80" s="68"/>
      <c r="BH80" s="68"/>
      <c r="BI80" s="68"/>
      <c r="BJ80" s="5">
        <v>0.58750238349409756</v>
      </c>
      <c r="BK80" s="5">
        <v>3.2</v>
      </c>
      <c r="BL80" s="5">
        <f t="shared" ref="BL80:BL82" si="59">BJ80-BK80</f>
        <v>-2.6124976165059026</v>
      </c>
      <c r="BM80" s="179"/>
      <c r="BN80" s="14">
        <v>-3.5138028419790572</v>
      </c>
      <c r="BO80" s="14">
        <v>2.8</v>
      </c>
      <c r="BP80" s="14">
        <f t="shared" ref="BP80:BP82" si="60">BN80-BO80</f>
        <v>-6.3138028419790571</v>
      </c>
      <c r="BQ80" s="17"/>
      <c r="BR80" s="15">
        <v>6.7317352782466457</v>
      </c>
      <c r="BS80" s="15">
        <v>2.8</v>
      </c>
      <c r="BT80" s="15">
        <f t="shared" ref="BT80:BT82" si="61">BR80-BS80</f>
        <v>3.9317352782466459</v>
      </c>
      <c r="BU80" s="17"/>
      <c r="BV80" s="16">
        <v>3.3584739544282343</v>
      </c>
      <c r="BW80" s="16">
        <v>2.8</v>
      </c>
      <c r="BX80" s="16">
        <f t="shared" ref="BX80:BX82" si="62">BV80-BW80</f>
        <v>0.55847395442823444</v>
      </c>
      <c r="BY80" s="76"/>
      <c r="BZ80" s="76"/>
      <c r="CA80" s="11"/>
      <c r="CB80" s="76"/>
      <c r="CC80" s="76"/>
      <c r="CD80" s="76"/>
      <c r="CH80" s="7">
        <f>AVERAGE(BP80, BT80,BX80)</f>
        <v>-0.6078645364347256</v>
      </c>
      <c r="CI80" s="6">
        <f>AVERAGE(ABS(BP80),ABS(BT80),ABS(BX80))</f>
        <v>3.6013373582179788</v>
      </c>
      <c r="CJ80" s="6">
        <f>SQRT(SUM((BP80^2),(BT80^2),(BX80^2))/COUNT(BP80,BT80,BX80))</f>
        <v>4.30637286601175</v>
      </c>
      <c r="CK80" s="213" t="s">
        <v>262</v>
      </c>
      <c r="CM80" s="4"/>
    </row>
    <row r="81" spans="1:91" customFormat="1" x14ac:dyDescent="0.35">
      <c r="A81" s="25" t="s">
        <v>211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11"/>
      <c r="AM81" s="11"/>
      <c r="AN81" s="11"/>
      <c r="AO81" s="8"/>
      <c r="AP81" s="11"/>
      <c r="AQ81" s="11"/>
      <c r="AR81" s="11"/>
      <c r="AS81" s="11"/>
      <c r="AT81" s="11"/>
      <c r="AU81" s="11"/>
      <c r="AV81" s="68"/>
      <c r="AW81" s="11"/>
      <c r="AX81" s="11"/>
      <c r="AY81" s="11"/>
      <c r="AZ81" s="68"/>
      <c r="BA81" s="11"/>
      <c r="BB81" s="68"/>
      <c r="BC81" s="68"/>
      <c r="BD81" s="68"/>
      <c r="BE81" s="68"/>
      <c r="BF81" s="11"/>
      <c r="BG81" s="11"/>
      <c r="BH81" s="11"/>
      <c r="BI81" s="68"/>
      <c r="BJ81" s="5">
        <v>4.2999999999999927</v>
      </c>
      <c r="BK81" s="5">
        <v>3.1</v>
      </c>
      <c r="BL81" s="5">
        <f t="shared" si="59"/>
        <v>1.1999999999999926</v>
      </c>
      <c r="BM81" s="5"/>
      <c r="BN81" s="14">
        <v>2.0999999999999908</v>
      </c>
      <c r="BO81" s="14">
        <v>2.7</v>
      </c>
      <c r="BP81" s="14">
        <f t="shared" si="60"/>
        <v>-0.60000000000000941</v>
      </c>
      <c r="BQ81" s="179"/>
      <c r="BR81" s="15">
        <v>3.8000000000000034</v>
      </c>
      <c r="BS81" s="15">
        <v>2.4</v>
      </c>
      <c r="BT81" s="15">
        <f t="shared" si="61"/>
        <v>1.4000000000000035</v>
      </c>
      <c r="BU81" s="5"/>
      <c r="BV81" s="16">
        <v>12.79999999999999</v>
      </c>
      <c r="BW81" s="16">
        <v>2.4</v>
      </c>
      <c r="BX81" s="16">
        <f t="shared" si="62"/>
        <v>10.39999999999999</v>
      </c>
      <c r="BY81" s="11"/>
      <c r="BZ81" s="76"/>
      <c r="CA81" s="11"/>
      <c r="CB81" s="76"/>
      <c r="CC81" s="76"/>
      <c r="CD81" s="76"/>
      <c r="CH81" s="7">
        <f>AVERAGE(BP81, BT81,BX81)</f>
        <v>3.7333333333333276</v>
      </c>
      <c r="CI81" s="6">
        <f>AVERAGE(ABS(BP81),ABS(BT81),ABS(BX81))</f>
        <v>4.1333333333333337</v>
      </c>
      <c r="CJ81" s="6">
        <f>SQRT(SUM((BP81^2),(BT81^2),(BX81^2))/COUNT(BP81,BT81,BX81))</f>
        <v>6.068497892120142</v>
      </c>
      <c r="CK81" s="213" t="s">
        <v>261</v>
      </c>
      <c r="CM81" s="4"/>
    </row>
    <row r="82" spans="1:91" customFormat="1" x14ac:dyDescent="0.35">
      <c r="A82" s="25" t="s">
        <v>217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11"/>
      <c r="AM82" s="11"/>
      <c r="AN82" s="11"/>
      <c r="AO82" s="8"/>
      <c r="AP82" s="11"/>
      <c r="AQ82" s="11"/>
      <c r="AR82" s="11"/>
      <c r="AS82" s="11"/>
      <c r="AT82" s="11"/>
      <c r="AU82" s="11"/>
      <c r="AV82" s="68"/>
      <c r="AW82" s="11"/>
      <c r="AX82" s="11"/>
      <c r="AY82" s="11"/>
      <c r="AZ82" s="68"/>
      <c r="BA82" s="11"/>
      <c r="BB82" s="68"/>
      <c r="BC82" s="68"/>
      <c r="BD82" s="68"/>
      <c r="BE82" s="68"/>
      <c r="BF82" s="11"/>
      <c r="BG82" s="11"/>
      <c r="BH82" s="11"/>
      <c r="BI82" s="68"/>
      <c r="BJ82" s="5">
        <v>2.8115494557848137</v>
      </c>
      <c r="BK82" s="5">
        <v>2.8</v>
      </c>
      <c r="BL82" s="5">
        <f t="shared" si="59"/>
        <v>1.1549455784813922E-2</v>
      </c>
      <c r="BM82" s="5"/>
      <c r="BN82" s="14">
        <v>0.21888443570144034</v>
      </c>
      <c r="BO82" s="14">
        <v>2.5</v>
      </c>
      <c r="BP82" s="14">
        <f t="shared" si="60"/>
        <v>-2.2811155642985597</v>
      </c>
      <c r="BQ82" s="179"/>
      <c r="BR82" s="15">
        <v>3.2758733754289011</v>
      </c>
      <c r="BS82" s="15">
        <v>2.1</v>
      </c>
      <c r="BT82" s="15">
        <f t="shared" si="61"/>
        <v>1.175873375428901</v>
      </c>
      <c r="BU82" s="5"/>
      <c r="BV82" s="16">
        <v>17.310465661901148</v>
      </c>
      <c r="BW82" s="16">
        <v>2</v>
      </c>
      <c r="BX82" s="16">
        <f t="shared" si="62"/>
        <v>15.310465661901148</v>
      </c>
      <c r="BY82" s="11"/>
      <c r="BZ82" s="76"/>
      <c r="CA82" s="11"/>
      <c r="CB82" s="76"/>
      <c r="CC82" s="76"/>
      <c r="CD82" s="76"/>
      <c r="CH82" s="7">
        <f>AVERAGE(BP82, BT82,BX82)</f>
        <v>4.7350744910104963</v>
      </c>
      <c r="CI82" s="6">
        <f>AVERAGE(ABS(BP82),ABS(BT82),ABS(BX82))</f>
        <v>6.2558182005428691</v>
      </c>
      <c r="CJ82" s="6">
        <f>SQRT(SUM((BP82^2),(BT82^2),(BX82^2))/COUNT(BP82,BT82,BX82))</f>
        <v>8.9628218249422211</v>
      </c>
      <c r="CK82" s="213" t="s">
        <v>261</v>
      </c>
      <c r="CM82" s="4"/>
    </row>
    <row r="83" spans="1:91" customFormat="1" ht="28.5" customHeight="1" x14ac:dyDescent="0.35">
      <c r="A83" s="119" t="s">
        <v>254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1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1"/>
      <c r="BQ83" s="52"/>
      <c r="BR83" s="52"/>
      <c r="BS83" s="52"/>
      <c r="BT83" s="52"/>
      <c r="BU83" s="52"/>
      <c r="BV83" s="52"/>
      <c r="BW83" s="52"/>
      <c r="BX83" s="52"/>
      <c r="BY83" s="52"/>
      <c r="BZ83" s="52"/>
      <c r="CA83" s="1"/>
      <c r="CB83" s="52"/>
      <c r="CH83" s="180"/>
      <c r="CI83" s="180"/>
      <c r="CJ83" s="180"/>
      <c r="CM83" s="93"/>
    </row>
    <row r="84" spans="1:91" s="65" customFormat="1" ht="16.5" customHeight="1" x14ac:dyDescent="0.3">
      <c r="A84" s="204" t="s">
        <v>193</v>
      </c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BE84" s="201"/>
      <c r="BL84" s="93"/>
      <c r="BM84" s="93"/>
      <c r="BN84" s="5">
        <v>-1.5157458725905002</v>
      </c>
      <c r="BO84" s="17" t="s">
        <v>151</v>
      </c>
      <c r="BP84" s="68">
        <f>-BN84-BO84</f>
        <v>9.0157458725905002</v>
      </c>
      <c r="BQ84" s="93"/>
      <c r="BR84" s="14">
        <v>10.758976696428519</v>
      </c>
      <c r="BS84" s="70">
        <v>6.5</v>
      </c>
      <c r="BT84" s="70">
        <f>BR84-BS84</f>
        <v>4.2589766964285189</v>
      </c>
      <c r="BU84" s="93"/>
      <c r="BV84" s="15">
        <v>16.555540669188446</v>
      </c>
      <c r="BW84" s="15">
        <v>5.3</v>
      </c>
      <c r="BX84" s="15">
        <f>BV84-BW84</f>
        <v>11.255540669188445</v>
      </c>
      <c r="BY84" s="93"/>
      <c r="BZ84" s="72"/>
      <c r="CA84" s="72">
        <v>5.2</v>
      </c>
      <c r="CB84" s="72"/>
      <c r="CD84" s="178"/>
      <c r="CM84" s="4"/>
    </row>
    <row r="85" spans="1:91" customFormat="1" x14ac:dyDescent="0.35">
      <c r="A85" s="25" t="s">
        <v>203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94"/>
      <c r="BM85" s="94"/>
      <c r="BN85" s="5">
        <v>-3.5138028419790572</v>
      </c>
      <c r="BO85" s="68" t="s">
        <v>152</v>
      </c>
      <c r="BP85" s="68">
        <f t="shared" ref="BP85:BP87" si="63">-BN85-BO85</f>
        <v>10.513802841979057</v>
      </c>
      <c r="BQ85" s="94"/>
      <c r="BR85" s="14">
        <v>6.7317352782466457</v>
      </c>
      <c r="BS85" s="70">
        <v>5.0999999999999996</v>
      </c>
      <c r="BT85" s="70">
        <f t="shared" ref="BT85:BT87" si="64">BR85-BS85</f>
        <v>1.6317352782466461</v>
      </c>
      <c r="BU85" s="94"/>
      <c r="BV85" s="15">
        <v>3.3584739544282343</v>
      </c>
      <c r="BW85" s="15">
        <v>3.1</v>
      </c>
      <c r="BX85" s="71">
        <f t="shared" ref="BX85:BX87" si="65">BV85-BW85</f>
        <v>0.25847395442823418</v>
      </c>
      <c r="BY85" s="94"/>
      <c r="BZ85" s="72"/>
      <c r="CA85" s="72">
        <v>3.1</v>
      </c>
      <c r="CB85" s="72"/>
      <c r="CM85" s="4"/>
    </row>
    <row r="86" spans="1:91" customFormat="1" x14ac:dyDescent="0.35">
      <c r="A86" s="25" t="s">
        <v>211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4"/>
      <c r="BM86" s="4"/>
      <c r="BN86" s="5">
        <v>2.0999999999999908</v>
      </c>
      <c r="BO86" s="68">
        <v>-0.5</v>
      </c>
      <c r="BP86" s="68">
        <f t="shared" si="63"/>
        <v>-1.5999999999999908</v>
      </c>
      <c r="BQ86" s="4"/>
      <c r="BR86" s="14">
        <v>3.8000000000000034</v>
      </c>
      <c r="BS86" s="70">
        <v>1.3</v>
      </c>
      <c r="BT86" s="70">
        <f t="shared" si="64"/>
        <v>2.5000000000000036</v>
      </c>
      <c r="BU86" s="4"/>
      <c r="BV86" s="15">
        <v>12.79999999999999</v>
      </c>
      <c r="BW86" s="15">
        <v>2</v>
      </c>
      <c r="BX86" s="71">
        <f t="shared" si="65"/>
        <v>10.79999999999999</v>
      </c>
      <c r="BY86" s="4"/>
      <c r="BZ86" s="72"/>
      <c r="CA86" s="72">
        <v>2</v>
      </c>
      <c r="CB86" s="72"/>
      <c r="CM86" s="4"/>
    </row>
    <row r="87" spans="1:91" customFormat="1" x14ac:dyDescent="0.35">
      <c r="A87" s="25" t="s">
        <v>217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4"/>
      <c r="BM87" s="4"/>
      <c r="BN87" s="5">
        <v>0.21888443570144034</v>
      </c>
      <c r="BO87" s="68">
        <v>0.2</v>
      </c>
      <c r="BP87" s="68">
        <f t="shared" si="63"/>
        <v>-0.41888443570144035</v>
      </c>
      <c r="BQ87" s="4"/>
      <c r="BR87" s="14">
        <v>3.2758733754289011</v>
      </c>
      <c r="BS87" s="70">
        <v>1.2</v>
      </c>
      <c r="BT87" s="70">
        <f t="shared" si="64"/>
        <v>2.0758733754289009</v>
      </c>
      <c r="BU87" s="4"/>
      <c r="BV87" s="15">
        <v>17.310465661901148</v>
      </c>
      <c r="BW87" s="71">
        <v>2</v>
      </c>
      <c r="BX87" s="71">
        <f t="shared" si="65"/>
        <v>15.310465661901148</v>
      </c>
      <c r="BY87" s="4"/>
      <c r="BZ87" s="72"/>
      <c r="CA87" s="72">
        <v>2</v>
      </c>
      <c r="CB87" s="72"/>
      <c r="CM87" s="4"/>
    </row>
    <row r="88" spans="1:91" customFormat="1" ht="26.5" x14ac:dyDescent="0.35">
      <c r="A88" s="119" t="s">
        <v>255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  <c r="CC88" s="136"/>
      <c r="CD88" s="135"/>
      <c r="CE88" s="135"/>
      <c r="CF88" s="135"/>
      <c r="CM88" s="93"/>
    </row>
    <row r="89" spans="1:91" customFormat="1" ht="14.5" customHeight="1" x14ac:dyDescent="0.35">
      <c r="A89" s="204" t="s">
        <v>193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7">
        <v>10.758976696428519</v>
      </c>
      <c r="BS89" s="17">
        <v>6.9</v>
      </c>
      <c r="BT89" s="68">
        <f>-BR89-BS89</f>
        <v>-17.658976696428518</v>
      </c>
      <c r="BU89" s="93"/>
      <c r="BV89" s="14">
        <v>16.555540669188446</v>
      </c>
      <c r="BW89" s="70">
        <v>8.5</v>
      </c>
      <c r="BX89" s="70">
        <f>BV89-BW89</f>
        <v>8.0555406691884457</v>
      </c>
      <c r="BY89" s="76"/>
      <c r="BZ89" s="71"/>
      <c r="CA89" s="71">
        <v>6.2</v>
      </c>
      <c r="CB89" s="71"/>
      <c r="CC89" s="76"/>
      <c r="CD89" s="72"/>
      <c r="CE89" s="72">
        <v>5.3</v>
      </c>
      <c r="CF89" s="72"/>
    </row>
    <row r="90" spans="1:91" customFormat="1" ht="14.5" customHeight="1" x14ac:dyDescent="0.35">
      <c r="A90" s="25" t="s">
        <v>203</v>
      </c>
      <c r="BR90" s="17">
        <v>6.7317352782466457</v>
      </c>
      <c r="BS90" s="68">
        <v>3.7</v>
      </c>
      <c r="BT90" s="68">
        <f t="shared" ref="BT90:BT92" si="66">-BR90-BS90</f>
        <v>-10.431735278246645</v>
      </c>
      <c r="BU90" s="94"/>
      <c r="BV90" s="14">
        <v>3.3584739544282343</v>
      </c>
      <c r="BW90" s="70">
        <v>5</v>
      </c>
      <c r="BX90" s="70">
        <f t="shared" ref="BX90:BX92" si="67">BV90-BW90</f>
        <v>-1.6415260455717657</v>
      </c>
      <c r="BY90" s="94"/>
      <c r="BZ90" s="71"/>
      <c r="CA90" s="71">
        <v>3.5</v>
      </c>
      <c r="CB90" s="71"/>
      <c r="CC90" s="94"/>
      <c r="CD90" s="72"/>
      <c r="CE90" s="72">
        <v>3.4</v>
      </c>
      <c r="CF90" s="72"/>
      <c r="CG90" s="121"/>
    </row>
    <row r="91" spans="1:91" customFormat="1" x14ac:dyDescent="0.35">
      <c r="A91" s="25" t="s">
        <v>211</v>
      </c>
      <c r="BR91" s="17">
        <v>3.8000000000000034</v>
      </c>
      <c r="BS91" s="68">
        <v>3.1</v>
      </c>
      <c r="BT91" s="68">
        <f t="shared" si="66"/>
        <v>-6.9000000000000039</v>
      </c>
      <c r="BU91" s="4"/>
      <c r="BV91" s="14">
        <v>12.79999999999999</v>
      </c>
      <c r="BW91" s="70">
        <v>3.3</v>
      </c>
      <c r="BX91" s="70">
        <f t="shared" si="67"/>
        <v>9.4999999999999893</v>
      </c>
      <c r="BY91" s="25"/>
      <c r="BZ91" s="71"/>
      <c r="CA91" s="71">
        <v>2.6</v>
      </c>
      <c r="CB91" s="71"/>
      <c r="CC91" s="4"/>
      <c r="CD91" s="72"/>
      <c r="CE91" s="72">
        <v>1.9</v>
      </c>
      <c r="CF91" s="72"/>
    </row>
    <row r="92" spans="1:91" customFormat="1" x14ac:dyDescent="0.35">
      <c r="A92" s="25" t="s">
        <v>217</v>
      </c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BR92" s="17">
        <v>3.2758733754289011</v>
      </c>
      <c r="BS92" s="68">
        <v>2</v>
      </c>
      <c r="BT92" s="68">
        <f t="shared" si="66"/>
        <v>-5.2758733754289011</v>
      </c>
      <c r="BU92" s="4"/>
      <c r="BV92" s="14">
        <v>17.310465661901148</v>
      </c>
      <c r="BW92" s="70">
        <v>2.4</v>
      </c>
      <c r="BX92" s="70">
        <f t="shared" si="67"/>
        <v>14.910465661901148</v>
      </c>
      <c r="BY92" s="4"/>
      <c r="BZ92" s="71"/>
      <c r="CA92" s="71">
        <v>2.2000000000000002</v>
      </c>
      <c r="CB92" s="71"/>
      <c r="CC92" s="4"/>
      <c r="CD92" s="72"/>
      <c r="CE92" s="72">
        <v>2</v>
      </c>
      <c r="CF92" s="72"/>
    </row>
    <row r="93" spans="1:91" customFormat="1" ht="28.5" customHeight="1" x14ac:dyDescent="0.35">
      <c r="A93" s="119" t="s">
        <v>256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  <c r="BV93" s="52"/>
      <c r="BW93" s="52"/>
      <c r="BX93" s="52"/>
      <c r="BY93" s="52"/>
      <c r="BZ93" s="52"/>
      <c r="CA93" s="52"/>
      <c r="CB93" s="52"/>
    </row>
    <row r="94" spans="1:91" customFormat="1" x14ac:dyDescent="0.35"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BU94" s="210"/>
      <c r="BV94" s="211">
        <v>16.555540669188446</v>
      </c>
    </row>
    <row r="95" spans="1:91" customFormat="1" ht="14.5" customHeight="1" x14ac:dyDescent="0.35"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BU95" s="210"/>
      <c r="BV95" s="211">
        <v>3.3584739544282343</v>
      </c>
    </row>
    <row r="96" spans="1:91" customFormat="1" ht="14.5" customHeight="1" x14ac:dyDescent="0.35"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BU96" s="210"/>
      <c r="BV96" s="211">
        <v>12.79999999999999</v>
      </c>
    </row>
    <row r="97" spans="20:74" customFormat="1" ht="15" thickBot="1" x14ac:dyDescent="0.4"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BU97" s="210"/>
      <c r="BV97" s="211">
        <v>17.310465661901148</v>
      </c>
    </row>
    <row r="98" spans="20:74" customFormat="1" ht="24.65" customHeight="1" x14ac:dyDescent="0.35"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64"/>
      <c r="AL98" s="214"/>
      <c r="AM98" s="215"/>
      <c r="AN98" s="215"/>
      <c r="AO98" s="216"/>
      <c r="AP98" s="230" t="s">
        <v>281</v>
      </c>
      <c r="AQ98" s="230"/>
      <c r="AR98" s="230"/>
      <c r="AS98" s="215"/>
      <c r="AT98" s="230" t="s">
        <v>282</v>
      </c>
      <c r="AU98" s="230"/>
      <c r="AV98" s="230"/>
      <c r="AW98" s="217"/>
      <c r="AX98" s="230" t="s">
        <v>283</v>
      </c>
      <c r="AY98" s="230"/>
      <c r="AZ98" s="230"/>
      <c r="BA98" s="218"/>
      <c r="BB98" s="230" t="s">
        <v>284</v>
      </c>
      <c r="BC98" s="230"/>
      <c r="BD98" s="230"/>
      <c r="BE98" s="219"/>
    </row>
    <row r="99" spans="20:74" customFormat="1" x14ac:dyDescent="0.35">
      <c r="AK99" s="4"/>
      <c r="AL99" s="220" t="s">
        <v>0</v>
      </c>
      <c r="AM99" s="221"/>
      <c r="AN99" s="222"/>
      <c r="AO99" s="53"/>
      <c r="AP99" s="163">
        <f>AVERAGE(AV59,AR54,AN49,AJ44,AF39,AB34,X29,T24,P19,L14,H9,D4,AZ64,BD69,BH74,BL79,BP84,BT89)</f>
        <v>0.49661266951451721</v>
      </c>
      <c r="AQ99" s="163">
        <f>AVERAGE(ABS(AV59),ABS(AR54),ABS(AN49),ABS(AJ44),ABS(AF39),ABS(AB34),ABS(X29),ABS(T24),ABS(P19),ABS(L14),ABS(H9),ABS(D4),ABS(AZ64),ABS(BD69),ABS(BH74),ABS(BL79),ABS(BP84),ABS(BT89))</f>
        <v>4.0938134551323913</v>
      </c>
      <c r="AR99" s="163">
        <f>SQRT(SUM((BT89^2),(BP84^2),(BL79^2),(BH74^2),(BD69^2),(AZ64^2),(AV59^2),(AR54^2),(AN49^2),(AJ44^2),(AF39^2),(AB34^2),(X29^2),(T24^2),(P19^2),(L14^2),(H9^2),(D4^2))/COUNT((BT89),(BP84),(BL79),(BH74),(BD69),(AZ64),(AV59),(AR54),(AN49),(AJ44),(AF39),(AB34),(X29),(T24),(P19),(L14),(H9),(D4)))</f>
        <v>6.2342842846091493</v>
      </c>
      <c r="AS99" s="223"/>
      <c r="AT99" s="163">
        <f>AVERAGE(BL74,AV54,AR49,AN44,AJ39,AF34,AB29,X24,T19,P14,L9,H4,AZ59,BD64,BH69,BP79,BT84,BX89)</f>
        <v>0.78558781101827113</v>
      </c>
      <c r="AU99" s="163">
        <f>AVERAGE(ABS(BL74),ABS(AV54),ABS(AR49),ABS(AN44),ABS(AJ39),ABS(AF34),ABS(AB29),ABS(X24),ABS(T19),ABS(P14),ABS(L9),ABS(H4),ABS(AZ59),ABS(BD64),ABS(BH69),ABS(BP79),ABS(BT84),ABS(BX89))</f>
        <v>7.172309891824856</v>
      </c>
      <c r="AV99" s="163">
        <f>SQRT(SUM((BX89^2),(BT84^2),(BP79^2),(BL74^2),(BH69^2),(BD64^2),(AZ59^2),(AV54^2),(AR49^2),(AN44^2),(AJ39^2),(AF34^2),(AB29^2),(X24^2),(T19^2),(P14^2),(L9^2),(H4^2))/COUNT((BX89),(BT84),(BP79),(BL74),(BH69),(BD64),(AZ59),(AV54),(AR49),(AN44),(AJ39),(AF34),(AB29),(X24),(T19),(P14),(L9),(H4)))</f>
        <v>10.443271271564491</v>
      </c>
      <c r="AW99" s="223"/>
      <c r="AX99" s="163">
        <f>AVERAGE(BX84,BT79,BP74,BL69,AV49,AR44,AN39,AJ34,AF29,AB24,X19,T14,P9,L4,AZ54,BD59,BH64)</f>
        <v>-0.2063544374724898</v>
      </c>
      <c r="AY99" s="163">
        <f>AVERAGE(ABS(BX84),ABS(BT79),ABS(BP74),ABS(BL69),ABS(BH64),ABS(BD59),ABS(AZ54),ABS(AV49),ABS(AR44),ABS(AN39),ABS(AJ34),ABS(AF29),ABS(AB24),ABS(X19),ABS(T14),ABS(P9),ABS(L4))</f>
        <v>8.7241512555684615</v>
      </c>
      <c r="AZ99" s="163">
        <f>SQRT(SUM((BX84^2),(BT79^2),(BP74^2),(BL69^2),(BH64^2),(BD59^2),(AZ54^2),(AV49^2),(AR44^2),(AN39^2),(AJ34^2),(AF29^2),(AB24^2),(X19^2),(T14^2),(P9^2),(L4^2))/COUNT((BX84),(BT79),(PB74),(BL69),(BH64),(BD59),(AZ54),(AV49),(AR44),(AN39),(AJ34),(AF29),(AB24),(X19),(T14),(P9),(L4)))</f>
        <v>12.984705625126949</v>
      </c>
      <c r="BA99" s="223"/>
      <c r="BB99" s="163">
        <f>AVERAGE(BX79,BT74,BP69,BL64,BH59,BD54,AZ49,AV44,AR39,AN34,AJ29,AF24,AB19,X14,T9,P4)</f>
        <v>-1.5619600895766474</v>
      </c>
      <c r="BC99" s="163">
        <f>AVERAGE(ABS(BX79),ABS(BT74),ABS(BP69),ABS(BL64),ABS(BH59),ABS(BD54),ABS(AZ49),ABS(AV44),ABS(AR39),ABS(AN34),ABS(AJ29),ABS(AF24),ABS(AB19),ABS(X14),ABS(T9),ABS(P4))</f>
        <v>7.5770905158486617</v>
      </c>
      <c r="BD99" s="163">
        <f>SQRT(SUM((BX79^2),(BT74^2),(BP69^2),(BL64^2),(BH59^2),(BD54^2),(AZ49^2),(AV44^2),(AR39^2),(AN34^2),(AJ29^2),(AF24^2),(AB19^2),(X14^2),(T9^2),(P4^2))/COUNT((BX79),(BT74),(BP69),(BL64),(BH59),(BD54),(AZ49),(AV44),(AR39),(AN34),(AJ29),(AF24),(AB19),(X14),(T9),(P4)))</f>
        <v>12.053958190407904</v>
      </c>
      <c r="BE99" s="32"/>
    </row>
    <row r="100" spans="20:74" customFormat="1" x14ac:dyDescent="0.35">
      <c r="AK100" s="4"/>
      <c r="AL100" s="220" t="s">
        <v>7</v>
      </c>
      <c r="AM100" s="221"/>
      <c r="AN100" s="222"/>
      <c r="AO100" s="53"/>
      <c r="AP100" s="163">
        <f>AVERAGE(AV60,AR55,AN50,AJ45,AF40,AB35,X30,T25,P20,L15,H10,D5,AZ65,BD70,BH75,BL80,BP85,BT90)</f>
        <v>-0.19716998970986291</v>
      </c>
      <c r="AQ100" s="163">
        <f>AVERAGE(ABS(AV60),ABS(AR55),ABS(AN50),ABS(AJ45),ABS(AF40),ABS(AB35),ABS(X30),ABS(T25),ABS(P20),ABS(L15),ABS(H10),ABS(D5),ABS(AZ65),ABS(BD70),ABS(BH75),ABS(BL80),ABS(BP85),ABS(BT90))</f>
        <v>2.9193299091590692</v>
      </c>
      <c r="AR100" s="163">
        <f>SQRT(SUM((BT90^2),(BP85^2),(BL80^2),(BH75^2),(BD70^2),(AZ65^2),(AV60^2),(AR55^2),(AN50^2),(AJ45^2),(AF40^2),(AB35^2),(X30^2),(T25^2),(P20^2),(L15^2),(H10^2),(D5^2))/COUNT((BT90),(BP85),(BL80),(BH75),(BD70),(AZ65),(AV60),(AR55),(AN50),(AJ45),(AF40),(AB35),(X30),(T25),(P20),(L15),(H10),(D5)))</f>
        <v>4.1643058424208794</v>
      </c>
      <c r="AS100" s="223"/>
      <c r="AT100" s="163">
        <f>AVERAGE(BL75,AV55,AR50,AN45,AJ40,AF35,AB30,X25,T20,P15,L10,H5,AZ60,BD65,BH70,BP80,BT85,BX90)</f>
        <v>-1.4491012497030893</v>
      </c>
      <c r="AU100" s="163">
        <f>AVERAGE(ABS(BL75),ABS(AV55),ABS(AR50),ABS(AN45),ABS(AJ40),ABS(AF35),ABS(AB30),ABS(X25),ABS(T20),ABS(P15),ABS(L10),ABS(H5),ABS(AZ60),ABS(BD65),ABS(BH70),ABS(BP80),ABS(BT85),ABS(BX90))</f>
        <v>3.3695329176856523</v>
      </c>
      <c r="AV100" s="163">
        <f>SQRT(SUM((BX90^2),(BT85^2),(BP80^2),(BL75^2),(BH70^2),(BD65^2),(AZ60^2),(AV55^2),(AR50^2),(AN45^2),(AJ40^2),(AF35^2),(AB30^2),(X25^2),(T20^2),(P15^2),(L10^2),(H5^2))/COUNT((BX90),(BT85),(BP80),(BL75),(BH70),(BD65),(AZ60),(AV55),(AR50),(AN45),(AJ40),(AF35),(AB30),(X25),(T20),(P15),(L10),(H5)))</f>
        <v>5.2678024468810642</v>
      </c>
      <c r="AW100" s="223"/>
      <c r="AX100" s="163">
        <f>AVERAGE(BX85,BT80,BP75,BL70,AV50,AR45,AN40,AJ35,AF30,AB25,X20,T15,P10,L5,AZ55,BD60,BH65)</f>
        <v>-2.3061290381349062</v>
      </c>
      <c r="AY100" s="163">
        <f>AVERAGE(ABS(BX85),ABS(BT80),ABS(BP75),ABS(BL70),ABS(BH65),ABS(BD60),ABS(AZ55),ABS(AV50),ABS(AR45),ABS(AN40),ABS(AJ35),ABS(AF30),ABS(AB25),ABS(X20),ABS(T15),ABS(P10),ABS(L5))</f>
        <v>4.2838284874022667</v>
      </c>
      <c r="AZ100" s="163">
        <f>SQRT(SUM((BX85^2),(BT80^2),(BP75^2),(BL70^2),(BH65^2),(BD60^2),(AZ55^2),(AV50^2),(AR45^2),(AN40^2),(AJ35^2),(AF30^2),(AB25^2),(X20^2),(T15^2),(P10^2),(L5^2))/COUNT((BX85),(BT80),(PB75),(BL70),(BH65),(BD60),(AZ55),(AV50),(AR45),(AN40),(AJ35),(AF30),(AB25),(X20),(T15),(P10),(L5)))</f>
        <v>7.0351395371893162</v>
      </c>
      <c r="BA100" s="223"/>
      <c r="BB100" s="163">
        <f>AVERAGE(BX80,BT75,BP70,BL65,BH60,BD55,AZ50,AV45,AR40,AN35,AJ30,AF25,AB20,X15,T10,P5)</f>
        <v>-3.1735016576892927</v>
      </c>
      <c r="BC100" s="163">
        <f>AVERAGE(ABS(BX80),ABS(BT75),ABS(BP70),ABS(BL65),ABS(BH60),ABS(BD55),ABS(AZ50),ABS(AV45),ABS(AR40),ABS(AN35),ABS(AJ30),ABS(AF25),ABS(AB20),ABS(X15),ABS(T10),ABS(P5))</f>
        <v>4.6066140693786455</v>
      </c>
      <c r="BD100" s="163">
        <f>SQRT(SUM((BX80^2),(BT75^2),(BP70^2),(BL65^2),(BH60^2),(BD55^2),(AZ50^2),(AV45^2),(AR40^2),(AN35^2),(AJ30^2),(AF25^2),(AB20^2),(X15^2),(T10^2),(P5^2))/COUNT((BX80),(BT75),(BP70),(BL65),(BH60),(BD55),(AZ50),(AV45),(AR40),(AN35),(AJ30),(AF25),(AB20),(X15),(T10),(P5)))</f>
        <v>7.187373932786886</v>
      </c>
      <c r="BE100" s="32"/>
    </row>
    <row r="101" spans="20:74" customFormat="1" ht="14.5" customHeight="1" x14ac:dyDescent="0.35">
      <c r="AK101" s="4"/>
      <c r="AL101" s="220" t="s">
        <v>1</v>
      </c>
      <c r="AM101" s="221"/>
      <c r="AN101" s="222"/>
      <c r="AO101" s="53"/>
      <c r="AP101" s="163">
        <f>AVERAGE(AV61,AR56,AN51,AJ46,AF41,AB36,X31,T26,P21,L16,H11,D6,AZ66,BD71,BH76,BL81,BP86,BT91)</f>
        <v>0.52821301476789495</v>
      </c>
      <c r="AQ101" s="163">
        <f>AVERAGE(ABS(AV61),ABS(AR56),ABS(AN51),ABS(AJ46),ABS(AF41),ABS(AB36),ABS(X31),ABS(T26),ABS(P21),ABS(L16),ABS(H11),ABS(D6),ABS(AZ66),ABS(BD71),ABS(BH76),ABS(BL81),ABS(BP86),ABS(BT91))</f>
        <v>2.6726574592123402</v>
      </c>
      <c r="AR101" s="163">
        <f>SQRT(SUM((BT91^2),(BP86^2),(BL81^2),(BH76^2),(BD71^2),(AZ66^2),(AV61^2),(AR56^2),(AN51^2),(AJ46^2),(AF41^2),(AB36^2),(X31^2),(T26^2),(P21^2),(L16^2),(H11^2),(D6^2))/COUNT((BT91),(BP86),(BL81),(BH76),(BD71),(AZ66),(AV61),(AR56),(AN51),(AJ46),(AF41),(AB36),(X31),(T26),(P21),(L16),(H11),(D6)))</f>
        <v>3.7658007574089782</v>
      </c>
      <c r="AS101" s="223"/>
      <c r="AT101" s="163">
        <f>AVERAGE(BL76,AV56,AR51,AN46,AJ41,AF36,AB31,X26,T21,P16,L11,H6,AZ61,BD66,BH71,BP81,BT86,BX91)</f>
        <v>2.0216722794070936</v>
      </c>
      <c r="AU101" s="163">
        <f>AVERAGE(ABS(BL76),ABS(AV56),ABS(AR51),ABS(AN46),ABS(AJ41),ABS(AF36),ABS(AB31),ABS(X26),ABS(T21),ABS(P16),ABS(L11),ABS(H6),ABS(AZ61),ABS(BD66),ABS(BH71),ABS(BP81),ABS(BT86),ABS(BX91))</f>
        <v>4.5883389460737654</v>
      </c>
      <c r="AV101" s="163">
        <f>SQRT(SUM((BX91^2),(BT86^2),(BP81^2),(BL76^2),(BH71^2),(BD66^2),(AZ61^2),(AV56^2),(AR51^2),(AN46^2),(AJ41^2),(AF36^2),(AB31^2),(X26^2),(T21^2),(P16^2),(L11^2),(H6^2))/COUNT((BX91),(BT86),(BP81),(BL76),(BH71),(BD66),(AZ61),(AV56),(AR51),(AN46),(AJ41),(AF36),(AB31),(X26),(T21),(P16),(L11),(H6)))</f>
        <v>6.6319778366303339</v>
      </c>
      <c r="AW101" s="223"/>
      <c r="AX101" s="163">
        <f>AVERAGE(BX86,BT81,BP76,BL71,AV51,AR46,AN41,AJ36,AF31,AB26,X21,T16,P11,L6,AZ56,BD61,BH66)</f>
        <v>1.9029785893651896</v>
      </c>
      <c r="AY101" s="163">
        <f>AVERAGE(ABS(BX86),ABS(BT81),ABS(BP76),ABS(BL71),ABS(BH66),ABS(BD61),ABS(AZ56),ABS(AV51),ABS(AR46),ABS(AN41),ABS(AJ36),ABS(AF31),ABS(AB26),ABS(X21),ABS(T16),ABS(P11),ABS(L6))</f>
        <v>5.0970214106348086</v>
      </c>
      <c r="AZ101" s="163">
        <f>SQRT(SUM((BX86^2),(BT81^2),(BP76^2),(BL71^2),(BH66^2),(BD61^2),(AZ56^2),(AV51^2),(AR46^2),(AN41^2),(AJ36^2),(AF31^2),(AB26^2),(X21^2),(T16^2),(P11^2),(L6^2))/COUNT((BX86),(BT81),(PB76),(BL71),(BH66),(BD61),(AZ56),(AV51),(AR46),(AN41),(AJ36),(AF31),(AB26),(X21),(T16),(P11),(L6)))</f>
        <v>7.537330734333068</v>
      </c>
      <c r="BA101" s="223"/>
      <c r="BB101" s="163">
        <f>AVERAGE(BX81,BT76,BP71,BL66,BH61,BD56,AZ51,AV46,AR41,AN36,AJ31,AF26,AB21,X16,T11,P6)</f>
        <v>1.4657877772594015</v>
      </c>
      <c r="BC101" s="163">
        <f>AVERAGE(ABS(BX81),ABS(BT76),ABS(BP71),ABS(BL66),ABS(BH61),ABS(BD56),ABS(AZ51),ABS(AV46),ABS(AR41),ABS(AN36),ABS(AJ31),ABS(AF26),ABS(AB21),ABS(X16),ABS(T11),ABS(P6))</f>
        <v>4.3907877772594057</v>
      </c>
      <c r="BD101" s="163">
        <f>SQRT(SUM((BX81^2),(BT76^2),(BP71^2),(BL66^2),(BH61^2),(BD56^2),(AZ51^2),(AV46^2),(AR41^2),(AN36^2),(AJ31^2),(AF26^2),(AB21^2),(X16^2),(T11^2),(P6^2))/COUNT((BX81),(BT76),(BP71),(BL66),(BH61),(BD56),(AZ51),(AV46),(AR41),(AN36),(AJ31),(AF26),(AB21),(X16),(T11),(P6)))</f>
        <v>6.859796907860428</v>
      </c>
      <c r="BE101" s="32"/>
    </row>
    <row r="102" spans="20:74" customFormat="1" ht="14.5" customHeight="1" x14ac:dyDescent="0.35">
      <c r="AK102" s="4"/>
      <c r="AL102" s="220" t="s">
        <v>8</v>
      </c>
      <c r="AM102" s="221"/>
      <c r="AN102" s="222"/>
      <c r="AO102" s="53"/>
      <c r="AP102" s="163">
        <f>AVERAGE(AV62,AR57,AN52,AJ47,AF42,AB37,X32,T27,P22,L17,H12,D7,AZ67,BD72,BH77,BL82,BP87,BT92)</f>
        <v>-0.32007415834361708</v>
      </c>
      <c r="AQ102" s="163">
        <f>AVERAGE(ABS(AV62),ABS(AR57),ABS(AN52),ABS(AJ47),ABS(AF42),ABS(AB37),ABS(X32),ABS(T27),ABS(P22),ABS(L17),ABS(H12),ABS(D7),ABS(AZ67),ABS(BD72),ABS(BH77),ABS(BL82),ABS(BP87),ABS(BT92))</f>
        <v>0.558186340654371</v>
      </c>
      <c r="AR102" s="163">
        <f>SQRT(SUM((BT92^2),(BP87^2),(BL82^2),(BH77^2),(BD72^2),(AZ67^2),(AV62^2),(AR57^2),(AN52^2),(AJ47^2),(AF42^2),(AB37^2),(X32^2),(T27^2),(P22^2),(L17^2),(H12^2),(D7^2))/COUNT((BT92),(BP87),(BL82),(BH77),(BD72),(AZ67),(AV62),(AR57),(AN52),(AJ47),(AF42),(AB37),(X32),(T27),(P22),(L17),(H12),(D7)))</f>
        <v>1.3147573875754912</v>
      </c>
      <c r="AS102" s="223"/>
      <c r="AT102" s="163">
        <f>AVERAGE(BL77,AV57,AR52,AN47,AJ42,AF37,AB32,X27,T22,P17,L12,H7,AZ62,BD67,BH72,BP82,BT87,BX92)</f>
        <v>1.4191374367296601</v>
      </c>
      <c r="AU102" s="163">
        <f>AVERAGE(ABS(BL77),ABS(AV57),ABS(AR52),ABS(AN47),ABS(AJ42),ABS(AF37),ABS(AB32),ABS(X27),ABS(T22),ABS(P17),ABS(L12),ABS(H7),ABS(AZ62),ABS(BD67),ABS(BH72),ABS(BP82),ABS(BT87),ABS(BX92))</f>
        <v>3.2801213491877599</v>
      </c>
      <c r="AV102" s="163">
        <f>SQRT(SUM((BX92^2),(BT87^2),(BP82^2),(BL77^2),(BH72^2),(BD67^2),(AZ62^2),(AV57^2),(AR52^2),(AN47^2),(AJ42^2),(AF37^2),(AB32^2),(X27^2),(T22^2),(P17^2),(L12^2),(H7^2))/COUNT((BX92),(BT87),(BP82),(BL77),(BH72),(BD67),(AZ62),(AV57),(AR52),(AN47),(AJ42),(AF37),(AB32),(X27),(T22),(P17),(L12),(H7)))</f>
        <v>4.8103679999398725</v>
      </c>
      <c r="AW102" s="223"/>
      <c r="AX102" s="163">
        <f>AVERAGE(BX87,BT82,BP77,BL72,AV52,AR47,AN42,AJ37,AF32,AB27,X22,T17,P12,L7,AZ57,BD62,BH67)</f>
        <v>1.6939457067400179</v>
      </c>
      <c r="AY102" s="163">
        <f>AVERAGE(ABS(BX87),ABS(BT82),ABS(BP77),ABS(BL72),ABS(BH67),ABS(BD62),ABS(AZ57),ABS(AV52),ABS(AR47),ABS(AN42),ABS(AJ37),ABS(AF32),ABS(AB27),ABS(X22),ABS(T17),ABS(P12),ABS(L7))</f>
        <v>3.8381572683744345</v>
      </c>
      <c r="AZ102" s="163">
        <f>SQRT(SUM((BX87^2),(BT82^2),(BP77^2),(BL72^2),(BH67^2),(BD62^2),(AZ57^2),(AV52^2),(AR47^2),(AN42^2),(AJ37^2),(AF32^2),(AB27^2),(X22^2),(T17^2),(P12^2),(L7^2))/COUNT((BX87),(BT82),(PB77),(BL72),(BH67),(BD62),(AZ57),(AV52),(AR47),(AN42),(AJ37),(AF32),(AB27),(X22),(T17),(P12),(L7)))</f>
        <v>5.8231318939834642</v>
      </c>
      <c r="BA102" s="223"/>
      <c r="BB102" s="163">
        <f>AVERAGE(BX82,BT77,BP72,BL67,BH62,BD57,AZ52,AV47,AR42,AN37,AJ32,AF27,AB22,X17,T12,P7)</f>
        <v>1.553795889183224</v>
      </c>
      <c r="BC102" s="163">
        <f>AVERAGE(ABS(BX82),ABS(BT77),ABS(BP72),ABS(BL67),ABS(BH62),ABS(BD57),ABS(AZ52),ABS(AV47),ABS(AR42),ABS(AN37),ABS(AJ32),ABS(AF27),ABS(AB22),ABS(X17),ABS(T12),ABS(P7))</f>
        <v>3.3856857724197047</v>
      </c>
      <c r="BD102" s="163">
        <f>SQRT(SUM((BX82^2),(BT77^2),(BP72^2),(BL67^2),(BH62^2),(BD57^2),(AZ52^2),(AV47^2),(AR42^2),(AN37^2),(AJ32^2),(AF27^2),(AB22^2),(X17^2),(T12^2),(P7^2))/COUNT((BX82),(BT77),(BP72),(BL67),(BH62),(BD57),(AZ52),(AV47),(AR42),(AN37),(AJ32),(AF27),(AB22),(X17),(T12),(P7)))</f>
        <v>5.5635130932832446</v>
      </c>
      <c r="BE102" s="32"/>
    </row>
    <row r="103" spans="20:74" customFormat="1" ht="15" thickBot="1" x14ac:dyDescent="0.4">
      <c r="AK103" s="52"/>
      <c r="AL103" s="224"/>
      <c r="AM103" s="225"/>
      <c r="AN103" s="225"/>
      <c r="AO103" s="225"/>
      <c r="AP103" s="225"/>
      <c r="AQ103" s="225"/>
      <c r="AR103" s="225"/>
      <c r="AS103" s="225"/>
      <c r="AT103" s="225"/>
      <c r="AU103" s="225"/>
      <c r="AV103" s="225"/>
      <c r="AW103" s="225"/>
      <c r="AX103" s="225"/>
      <c r="AY103" s="225"/>
      <c r="AZ103" s="225"/>
      <c r="BA103" s="227"/>
      <c r="BB103" s="228"/>
      <c r="BC103" s="228"/>
      <c r="BD103" s="228"/>
      <c r="BE103" s="226"/>
    </row>
    <row r="104" spans="20:74" customFormat="1" x14ac:dyDescent="0.35"/>
    <row r="105" spans="20:74" customFormat="1" x14ac:dyDescent="0.35">
      <c r="Z105" s="181"/>
      <c r="AA105" s="182"/>
      <c r="AB105" s="182"/>
      <c r="AC105" s="182"/>
      <c r="AD105" s="182"/>
    </row>
    <row r="106" spans="20:74" customFormat="1" x14ac:dyDescent="0.35">
      <c r="Z106" s="181"/>
      <c r="AA106" s="182"/>
      <c r="AB106" s="182"/>
      <c r="AC106" s="182"/>
      <c r="AD106" s="182"/>
      <c r="AL106" s="11"/>
      <c r="AM106" s="11"/>
      <c r="AN106" s="11"/>
      <c r="AO106" s="11"/>
      <c r="AP106" s="11"/>
    </row>
    <row r="107" spans="20:74" customFormat="1" x14ac:dyDescent="0.35">
      <c r="Z107" s="181"/>
      <c r="AA107" s="182"/>
      <c r="AB107" s="182"/>
      <c r="AC107" s="182"/>
      <c r="AD107" s="182"/>
    </row>
    <row r="108" spans="20:74" customFormat="1" x14ac:dyDescent="0.35">
      <c r="Z108" s="181"/>
      <c r="AA108" s="182"/>
      <c r="AB108" s="182"/>
      <c r="AC108" s="182"/>
      <c r="AD108" s="182"/>
    </row>
    <row r="109" spans="20:74" customFormat="1" x14ac:dyDescent="0.35"/>
    <row r="110" spans="20:74" customFormat="1" x14ac:dyDescent="0.35"/>
    <row r="111" spans="20:74" customFormat="1" x14ac:dyDescent="0.35"/>
    <row r="112" spans="20:74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</sheetData>
  <mergeCells count="17">
    <mergeCell ref="CH53:CJ53"/>
    <mergeCell ref="CH58:CJ58"/>
    <mergeCell ref="CH23:CJ23"/>
    <mergeCell ref="CH3:CJ3"/>
    <mergeCell ref="CH8:CJ8"/>
    <mergeCell ref="CH13:CJ13"/>
    <mergeCell ref="CH18:CJ18"/>
    <mergeCell ref="CH28:CJ28"/>
    <mergeCell ref="CH33:CJ33"/>
    <mergeCell ref="CH38:CJ38"/>
    <mergeCell ref="CH43:CJ43"/>
    <mergeCell ref="CH48:CJ48"/>
    <mergeCell ref="AP98:AR98"/>
    <mergeCell ref="AT98:AV98"/>
    <mergeCell ref="AX98:AZ98"/>
    <mergeCell ref="BB98:BD98"/>
    <mergeCell ref="CH63:CJ63"/>
  </mergeCells>
  <hyperlinks>
    <hyperlink ref="BA3" r:id="rId1" display="Forecasted in 2004 (Budget explanations 2005)" xr:uid="{00000000-0004-0000-0100-00000C000000}"/>
    <hyperlink ref="AW3" r:id="rId2" display="Forecasted in 2004 (Budget explanations 2005)" xr:uid="{00000000-0004-0000-0100-00000D000000}"/>
    <hyperlink ref="AX3:AZ3" r:id="rId3" display="Forecasted in 2004 (Budget explanations 2005)" xr:uid="{00000000-0004-0000-0100-00000F000000}"/>
    <hyperlink ref="BB3:BD3" r:id="rId4" display="Forecasted in 2004 (Budget explanations 2005)" xr:uid="{00000000-0004-0000-0100-000011000000}"/>
    <hyperlink ref="BE3" r:id="rId5" display="Forecasted in 2004 (Budget explanations 2005)" xr:uid="{00000000-0004-0000-0100-000013000000}"/>
    <hyperlink ref="BF3:BH3" r:id="rId6" display="Forecasted in 2004 (Budget explanations 2005)" xr:uid="{00000000-0004-0000-0100-000015000000}"/>
    <hyperlink ref="AY1" r:id="rId7" xr:uid="{7E771A16-8759-4D67-8930-945725880DDC}"/>
    <hyperlink ref="BC1" r:id="rId8" xr:uid="{22F2EC07-6883-4F83-AED8-B2011179EE4C}"/>
    <hyperlink ref="BG1" r:id="rId9" xr:uid="{5D098974-F8B4-4D6D-9196-2066FA064907}"/>
    <hyperlink ref="BK1" r:id="rId10" xr:uid="{BC215753-062A-4CE4-833A-40BBDD1245C0}"/>
    <hyperlink ref="BO1" r:id="rId11" xr:uid="{90AC0602-CE37-4BBE-A157-ACA4052889CD}"/>
    <hyperlink ref="BS1" r:id="rId12" xr:uid="{57F1890F-2621-4E61-A666-AED5A2056E52}"/>
  </hyperlinks>
  <pageMargins left="0.70866141732283472" right="0.70866141732283472" top="0.74803149606299213" bottom="0.74803149606299213" header="0.31496062992125984" footer="0.31496062992125984"/>
  <pageSetup paperSize="9" scale="37" orientation="landscape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4C5B-BE5F-4D19-A3BE-6DD1E4AD5F20}">
  <dimension ref="A1:BE248"/>
  <sheetViews>
    <sheetView zoomScale="30" zoomScaleNormal="30" workbookViewId="0"/>
  </sheetViews>
  <sheetFormatPr defaultRowHeight="14.5" x14ac:dyDescent="0.35"/>
  <cols>
    <col min="1" max="1" width="28" customWidth="1"/>
    <col min="2" max="2" width="9.54296875" bestFit="1" customWidth="1"/>
    <col min="3" max="4" width="10.1796875" bestFit="1" customWidth="1"/>
    <col min="5" max="5" width="10.26953125" bestFit="1" customWidth="1"/>
    <col min="6" max="6" width="10.1796875" bestFit="1" customWidth="1"/>
    <col min="7" max="8" width="10.81640625" bestFit="1" customWidth="1"/>
    <col min="9" max="9" width="11.453125" bestFit="1" customWidth="1"/>
    <col min="10" max="10" width="10.81640625" bestFit="1" customWidth="1"/>
    <col min="11" max="11" width="11.1796875" bestFit="1" customWidth="1"/>
    <col min="12" max="13" width="11" bestFit="1" customWidth="1"/>
    <col min="14" max="17" width="10.7265625" bestFit="1" customWidth="1"/>
    <col min="18" max="18" width="10.81640625" bestFit="1" customWidth="1"/>
    <col min="19" max="20" width="10.81640625" customWidth="1"/>
    <col min="31" max="31" width="8.7265625" style="85"/>
    <col min="32" max="35" width="8.7265625" style="247"/>
    <col min="36" max="57" width="8.7265625" style="85"/>
  </cols>
  <sheetData>
    <row r="1" spans="1:30" ht="14.9" customHeight="1" x14ac:dyDescent="0.35">
      <c r="A1" s="95" t="s">
        <v>302</v>
      </c>
      <c r="B1" s="164">
        <v>2004</v>
      </c>
      <c r="C1" s="164">
        <v>2005</v>
      </c>
      <c r="D1" s="164">
        <v>2006</v>
      </c>
      <c r="E1" s="164">
        <v>2007</v>
      </c>
      <c r="F1" s="164">
        <v>2008</v>
      </c>
      <c r="G1" s="164">
        <v>2009</v>
      </c>
      <c r="H1" s="164">
        <v>2010</v>
      </c>
      <c r="I1" s="164">
        <v>2011</v>
      </c>
      <c r="J1" s="164">
        <v>2012</v>
      </c>
      <c r="K1" s="164">
        <v>2013</v>
      </c>
      <c r="L1" s="164">
        <v>2014</v>
      </c>
      <c r="M1" s="164">
        <v>2015</v>
      </c>
      <c r="N1" s="164">
        <v>2016</v>
      </c>
      <c r="O1" s="164">
        <v>2017</v>
      </c>
      <c r="P1" s="164">
        <v>2018</v>
      </c>
      <c r="Q1" s="164">
        <v>2019</v>
      </c>
      <c r="R1" s="164">
        <v>2020</v>
      </c>
      <c r="S1" s="164">
        <v>2021</v>
      </c>
      <c r="T1" s="164">
        <v>2022</v>
      </c>
      <c r="U1" s="95"/>
      <c r="V1" s="95"/>
      <c r="W1" s="95"/>
      <c r="X1" s="95"/>
      <c r="Y1" s="95"/>
      <c r="Z1" s="95"/>
      <c r="AA1" s="95"/>
      <c r="AB1" s="95"/>
      <c r="AC1" s="95"/>
      <c r="AD1" s="95"/>
    </row>
    <row r="2" spans="1:30" ht="35.5" x14ac:dyDescent="0.35">
      <c r="A2" s="96" t="s">
        <v>287</v>
      </c>
      <c r="B2" s="168">
        <f>'FM_prog MoF_f.'!C4</f>
        <v>13.9</v>
      </c>
      <c r="C2" s="168">
        <f>'FM_prog MoF_f.'!G9</f>
        <v>14.6</v>
      </c>
      <c r="D2" s="168">
        <f>'FM_prog MoF_f.'!K14</f>
        <v>21.4</v>
      </c>
      <c r="E2" s="168">
        <f>'FM_prog MoF_f.'!O19</f>
        <v>20.9</v>
      </c>
      <c r="F2" s="168">
        <f>'FM_prog MoF_f.'!S24</f>
        <v>15.3</v>
      </c>
      <c r="G2" s="168">
        <f>'FM_prog MoF_f.'!W29</f>
        <v>-19.7</v>
      </c>
      <c r="H2" s="168">
        <f>'FM_prog MoF_f.'!AA34</f>
        <v>-3.4</v>
      </c>
      <c r="I2" s="168">
        <f>'FM_prog MoF_f.'!AE39</f>
        <v>8.6999999999999993</v>
      </c>
      <c r="J2" s="168">
        <f>'FM_prog MoF_f.'!AI44</f>
        <v>6.7</v>
      </c>
      <c r="K2" s="168">
        <f>'FM_prog MoF_f.'!AM49</f>
        <v>5.2</v>
      </c>
      <c r="L2" s="168">
        <f>'FM_prog MoF_f.'!AQ54</f>
        <v>3.8</v>
      </c>
      <c r="M2" s="168">
        <f>'FM_prog MoF_f.'!AU59</f>
        <v>3.2</v>
      </c>
      <c r="N2" s="168">
        <f>'FM_prog MoF_f.'!AY64</f>
        <v>2.8</v>
      </c>
      <c r="O2" s="168">
        <f>'FM_prog MoF_f.'!BC69</f>
        <v>6.6</v>
      </c>
      <c r="P2" s="168">
        <f>'FM_prog MoF_f.'!BG74</f>
        <v>7.9942395147426311</v>
      </c>
      <c r="Q2" s="168">
        <f>'FM_prog MoF_f.'!BK79</f>
        <v>6.4</v>
      </c>
      <c r="R2" s="168" t="str">
        <f>'FM_prog MoF_f.'!BO84</f>
        <v>-7,5</v>
      </c>
      <c r="S2" s="168">
        <f>'FM_prog MoF_f.'!BS89</f>
        <v>6.9</v>
      </c>
      <c r="T2" s="168"/>
      <c r="U2" s="95"/>
      <c r="V2" s="95"/>
      <c r="W2" s="95"/>
      <c r="X2" s="95"/>
      <c r="Y2" s="95"/>
      <c r="Z2" s="95"/>
      <c r="AA2" s="95"/>
      <c r="AB2" s="95"/>
      <c r="AC2" s="95"/>
      <c r="AD2" s="95"/>
    </row>
    <row r="3" spans="1:30" ht="24" x14ac:dyDescent="0.35">
      <c r="A3" s="96" t="s">
        <v>286</v>
      </c>
      <c r="B3" s="168">
        <f>'FM_prog MoF_f.'!B4</f>
        <v>15.931497891774299</v>
      </c>
      <c r="C3" s="168">
        <f>'FM_prog MoF_f.'!F9</f>
        <v>23.119951719079594</v>
      </c>
      <c r="D3" s="168">
        <f>'FM_prog MoF_f.'!J14</f>
        <v>25.893913753780467</v>
      </c>
      <c r="E3" s="168">
        <f>'FM_prog MoF_f.'!N19</f>
        <v>31.999207673451224</v>
      </c>
      <c r="F3" s="168">
        <f>'FM_prog MoF_f.'!R24</f>
        <v>8.0342062019827836</v>
      </c>
      <c r="G3" s="168">
        <f>'FM_prog MoF_f.'!V29</f>
        <v>-22.53718814759138</v>
      </c>
      <c r="H3" s="168">
        <f>'FM_prog MoF_f.'!Z34</f>
        <v>-4.8001453473072218</v>
      </c>
      <c r="I3" s="168">
        <f>'FM_prog MoF_f.'!AD39</f>
        <v>9.2650478383987718</v>
      </c>
      <c r="J3" s="168">
        <f>'FM_prog MoF_f.'!AH44</f>
        <v>10.932161968524341</v>
      </c>
      <c r="K3" s="168">
        <f>'FM_prog MoF_f.'!AL49</f>
        <v>3.7608916618451929</v>
      </c>
      <c r="L3" s="168">
        <f>'FM_prog MoF_f.'!AP54</f>
        <v>3.8541984903958593</v>
      </c>
      <c r="M3" s="168">
        <f>'FM_prog MoF_f.'!AT59</f>
        <v>4.0054682588129538</v>
      </c>
      <c r="N3" s="168">
        <f>'FM_prog MoF_f.'!AX64</f>
        <v>3.2524576831487906</v>
      </c>
      <c r="O3" s="168">
        <f>'FM_prog MoF_f.'!BB69</f>
        <v>6.3580008674360045</v>
      </c>
      <c r="P3" s="168">
        <f>'FM_prog MoF_f.'!BF74</f>
        <v>8.0384234866079964</v>
      </c>
      <c r="Q3" s="168">
        <f>'FM_prog MoF_f.'!BJ79</f>
        <v>4.8684043895022739</v>
      </c>
      <c r="R3" s="168">
        <f>'FM_prog MoF_f.'!BN84</f>
        <v>-1.5157458725905002</v>
      </c>
      <c r="S3" s="168">
        <f>'FM_prog MoF_f.'!BR89</f>
        <v>10.758976696428519</v>
      </c>
      <c r="T3" s="168">
        <v>16.555540669188446</v>
      </c>
      <c r="U3" s="95"/>
      <c r="V3" s="95"/>
      <c r="W3" s="95"/>
      <c r="X3" s="95"/>
      <c r="Y3" s="95"/>
      <c r="Z3" s="95"/>
      <c r="AA3" s="95"/>
      <c r="AB3" s="95"/>
      <c r="AC3" s="95"/>
      <c r="AD3" s="95"/>
    </row>
    <row r="4" spans="1:30" x14ac:dyDescent="0.35">
      <c r="A4" s="95"/>
      <c r="B4" s="164">
        <v>2004</v>
      </c>
      <c r="C4" s="164">
        <v>2005</v>
      </c>
      <c r="D4" s="164">
        <v>2006</v>
      </c>
      <c r="E4" s="164">
        <v>2007</v>
      </c>
      <c r="F4" s="164">
        <v>2008</v>
      </c>
      <c r="G4" s="164">
        <v>2009</v>
      </c>
      <c r="H4" s="164">
        <v>2010</v>
      </c>
      <c r="I4" s="164">
        <v>2011</v>
      </c>
      <c r="J4" s="164">
        <v>2012</v>
      </c>
      <c r="K4" s="164">
        <v>2013</v>
      </c>
      <c r="L4" s="164">
        <v>2014</v>
      </c>
      <c r="M4" s="164">
        <v>2015</v>
      </c>
      <c r="N4" s="164">
        <v>2016</v>
      </c>
      <c r="O4" s="164">
        <v>2017</v>
      </c>
      <c r="P4" s="164">
        <v>2018</v>
      </c>
      <c r="Q4" s="164">
        <v>2019</v>
      </c>
      <c r="R4" s="164">
        <v>2020</v>
      </c>
      <c r="S4" s="164">
        <v>2021</v>
      </c>
      <c r="T4" s="164">
        <v>2022</v>
      </c>
      <c r="U4" s="95"/>
      <c r="V4" s="95"/>
      <c r="W4" s="95"/>
      <c r="X4" s="95"/>
      <c r="Y4" s="95"/>
      <c r="Z4" s="95"/>
      <c r="AA4" s="95"/>
      <c r="AB4" s="95"/>
      <c r="AC4" s="95"/>
      <c r="AD4" s="95"/>
    </row>
    <row r="5" spans="1:30" ht="35.5" x14ac:dyDescent="0.35">
      <c r="A5" s="96" t="s">
        <v>288</v>
      </c>
      <c r="B5" s="176"/>
      <c r="C5" s="168">
        <f>'FM_prog MoF_f.'!G4</f>
        <v>11.1</v>
      </c>
      <c r="D5" s="168">
        <f>'FM_prog MoF_f.'!K9</f>
        <v>12.3</v>
      </c>
      <c r="E5" s="168">
        <f>'FM_prog MoF_f.'!O14</f>
        <v>17.100000000000001</v>
      </c>
      <c r="F5" s="168">
        <f>'FM_prog MoF_f.'!S19</f>
        <v>15.9</v>
      </c>
      <c r="G5" s="168">
        <f>'FM_prog MoF_f.'!W24</f>
        <v>10.7</v>
      </c>
      <c r="H5" s="168">
        <f>'FM_prog MoF_f.'!AA29</f>
        <v>-8.8000000000000007</v>
      </c>
      <c r="I5" s="168">
        <f>'FM_prog MoF_f.'!AE34</f>
        <v>3.9</v>
      </c>
      <c r="J5" s="168">
        <f>'FM_prog MoF_f.'!AI39</f>
        <v>4.3</v>
      </c>
      <c r="K5" s="168">
        <f>'FM_prog MoF_f.'!AM44</f>
        <v>5.8</v>
      </c>
      <c r="L5" s="168">
        <f>'FM_prog MoF_f.'!AQ49</f>
        <v>6.6</v>
      </c>
      <c r="M5" s="168">
        <f>'FM_prog MoF_f.'!AU54</f>
        <v>5.2</v>
      </c>
      <c r="N5" s="168">
        <f>'FM_prog MoF_f.'!AY59</f>
        <v>5.2</v>
      </c>
      <c r="O5" s="168">
        <f>'FM_prog MoF_f.'!BC64</f>
        <v>5.3</v>
      </c>
      <c r="P5" s="168">
        <f>'FM_prog MoF_f.'!BG69</f>
        <v>6.3</v>
      </c>
      <c r="Q5" s="168">
        <f>'FM_prog MoF_f.'!BK74</f>
        <v>6.203191392765234</v>
      </c>
      <c r="R5" s="168">
        <f>'FM_prog MoF_f.'!BO79</f>
        <v>5.6</v>
      </c>
      <c r="S5" s="168">
        <f>'FM_prog MoF_f.'!BS84</f>
        <v>6.5</v>
      </c>
      <c r="T5" s="168">
        <f>'FM_prog MoF_f.'!BW89</f>
        <v>8.5</v>
      </c>
      <c r="U5" s="95"/>
      <c r="V5" s="95"/>
      <c r="W5" s="95"/>
      <c r="X5" s="95"/>
      <c r="Y5" s="95"/>
      <c r="Z5" s="95"/>
      <c r="AA5" s="95"/>
      <c r="AB5" s="95"/>
      <c r="AC5" s="95"/>
      <c r="AD5" s="95"/>
    </row>
    <row r="6" spans="1:30" ht="35.5" x14ac:dyDescent="0.35">
      <c r="A6" s="96" t="s">
        <v>291</v>
      </c>
      <c r="B6" s="177"/>
      <c r="C6" s="168">
        <f>'FM_prog MoF_f.'!F4</f>
        <v>23.119951719079594</v>
      </c>
      <c r="D6" s="168">
        <f>'FM_prog MoF_f.'!J9</f>
        <v>25.893913753780467</v>
      </c>
      <c r="E6" s="168">
        <f>'FM_prog MoF_f.'!N14</f>
        <v>31.999207673451224</v>
      </c>
      <c r="F6" s="168">
        <f>'FM_prog MoF_f.'!R19</f>
        <v>8.0342062019827836</v>
      </c>
      <c r="G6" s="168">
        <f>'FM_prog MoF_f.'!V24</f>
        <v>-22.53718814759138</v>
      </c>
      <c r="H6" s="168">
        <f>'FM_prog MoF_f.'!Z29</f>
        <v>-4.8001453473072218</v>
      </c>
      <c r="I6" s="168">
        <f>'FM_prog MoF_f.'!AD34</f>
        <v>9.2650478383987718</v>
      </c>
      <c r="J6" s="168">
        <f>'FM_prog MoF_f.'!AH39</f>
        <v>10.932161968524341</v>
      </c>
      <c r="K6" s="168">
        <f>'FM_prog MoF_f.'!AL44</f>
        <v>3.7608916618451929</v>
      </c>
      <c r="L6" s="168">
        <f>'FM_prog MoF_f.'!AP49</f>
        <v>3.8541984903958593</v>
      </c>
      <c r="M6" s="168">
        <f>'FM_prog MoF_f.'!AT54</f>
        <v>4.0054682588129538</v>
      </c>
      <c r="N6" s="168">
        <f>'FM_prog MoF_f.'!AX59</f>
        <v>3.2524576831487906</v>
      </c>
      <c r="O6" s="168">
        <f>'FM_prog MoF_f.'!BB64</f>
        <v>6.3580008674360045</v>
      </c>
      <c r="P6" s="168">
        <f>'FM_prog MoF_f.'!BF69</f>
        <v>8.0384234866079964</v>
      </c>
      <c r="Q6" s="168">
        <f>'FM_prog MoF_f.'!BJ74</f>
        <v>4.8684043895022739</v>
      </c>
      <c r="R6" s="168">
        <f>'FM_prog MoF_f.'!BN79</f>
        <v>-1.5157458725905002</v>
      </c>
      <c r="S6" s="168">
        <f>'FM_prog MoF_f.'!BR84</f>
        <v>10.758976696428519</v>
      </c>
      <c r="T6" s="168">
        <f>'FM_prog MoF_f.'!BV89</f>
        <v>16.555540669188446</v>
      </c>
      <c r="U6" s="95"/>
      <c r="V6" s="95"/>
      <c r="W6" s="95"/>
      <c r="X6" s="95"/>
      <c r="Y6" s="95"/>
      <c r="Z6" s="95"/>
      <c r="AA6" s="95"/>
      <c r="AB6" s="95"/>
      <c r="AC6" s="95"/>
      <c r="AD6" s="95"/>
    </row>
    <row r="7" spans="1:30" x14ac:dyDescent="0.35">
      <c r="A7" s="95"/>
      <c r="B7" s="164">
        <v>2004</v>
      </c>
      <c r="C7" s="164">
        <v>2005</v>
      </c>
      <c r="D7" s="164">
        <v>2006</v>
      </c>
      <c r="E7" s="164">
        <v>2007</v>
      </c>
      <c r="F7" s="164">
        <v>2008</v>
      </c>
      <c r="G7" s="164">
        <v>2009</v>
      </c>
      <c r="H7" s="164">
        <v>2010</v>
      </c>
      <c r="I7" s="164">
        <v>2011</v>
      </c>
      <c r="J7" s="164">
        <v>2012</v>
      </c>
      <c r="K7" s="164">
        <v>2013</v>
      </c>
      <c r="L7" s="164">
        <v>2014</v>
      </c>
      <c r="M7" s="164">
        <v>2015</v>
      </c>
      <c r="N7" s="164">
        <v>2016</v>
      </c>
      <c r="O7" s="164">
        <v>2017</v>
      </c>
      <c r="P7" s="164">
        <v>2018</v>
      </c>
      <c r="Q7" s="164">
        <v>2019</v>
      </c>
      <c r="R7" s="164">
        <v>2020</v>
      </c>
      <c r="S7" s="164">
        <v>2021</v>
      </c>
      <c r="T7" s="164">
        <v>2022</v>
      </c>
      <c r="U7" s="95"/>
      <c r="V7" s="95"/>
      <c r="W7" s="95"/>
      <c r="X7" s="95"/>
      <c r="Y7" s="95"/>
      <c r="Z7" s="95"/>
      <c r="AA7" s="95"/>
      <c r="AB7" s="95"/>
      <c r="AC7" s="95"/>
      <c r="AD7" s="95"/>
    </row>
    <row r="8" spans="1:30" ht="35.5" x14ac:dyDescent="0.35">
      <c r="A8" s="96" t="s">
        <v>289</v>
      </c>
      <c r="B8" s="176"/>
      <c r="C8" s="176"/>
      <c r="D8" s="175">
        <f>'FM_prog MoF_f.'!K4</f>
        <v>9.6</v>
      </c>
      <c r="E8" s="175">
        <f>'FM_prog MoF_f.'!O9</f>
        <v>10.5</v>
      </c>
      <c r="F8" s="175">
        <f>'FM_prog MoF_f.'!S14</f>
        <v>14</v>
      </c>
      <c r="G8" s="175">
        <f>'FM_prog MoF_f.'!W19</f>
        <v>13.9</v>
      </c>
      <c r="H8" s="175">
        <f>'FM_prog MoF_f.'!AA24</f>
        <v>10.7</v>
      </c>
      <c r="I8" s="175">
        <f>'FM_prog MoF_f.'!AE29</f>
        <v>-0.3</v>
      </c>
      <c r="J8" s="175">
        <f>'FM_prog MoF_f.'!AI34</f>
        <v>5.0999999999999996</v>
      </c>
      <c r="K8" s="175">
        <f>'FM_prog MoF_f.'!AM39</f>
        <v>6.1</v>
      </c>
      <c r="L8" s="175">
        <f>'FM_prog MoF_f.'!AQ44</f>
        <v>6.1</v>
      </c>
      <c r="M8" s="175">
        <f>'FM_prog MoF_f.'!AU49</f>
        <v>6.6</v>
      </c>
      <c r="N8" s="175">
        <f>'FM_prog MoF_f.'!AY54</f>
        <v>5.9</v>
      </c>
      <c r="O8" s="175">
        <f>'FM_prog MoF_f.'!BC59</f>
        <v>6.2</v>
      </c>
      <c r="P8" s="168">
        <f>'FM_prog MoF_f.'!BG64</f>
        <v>5.7</v>
      </c>
      <c r="Q8" s="168">
        <f>'FM_prog MoF_f.'!BK69</f>
        <v>5.7</v>
      </c>
      <c r="R8" s="168">
        <f>'FM_prog MoF_f.'!BO74</f>
        <v>5.8318457090468456</v>
      </c>
      <c r="S8" s="168">
        <f>'FM_prog MoF_f.'!BS79</f>
        <v>5.3</v>
      </c>
      <c r="T8" s="168">
        <f>'FM_prog MoF_f.'!BW84</f>
        <v>5.3</v>
      </c>
      <c r="U8" s="95"/>
      <c r="V8" s="95"/>
      <c r="W8" s="95"/>
      <c r="X8" s="95"/>
      <c r="Y8" s="95"/>
      <c r="Z8" s="95"/>
      <c r="AA8" s="95"/>
      <c r="AB8" s="95"/>
      <c r="AC8" s="95"/>
      <c r="AD8" s="95"/>
    </row>
    <row r="9" spans="1:30" ht="35.5" x14ac:dyDescent="0.35">
      <c r="A9" s="96" t="s">
        <v>292</v>
      </c>
      <c r="B9" s="177"/>
      <c r="C9" s="177"/>
      <c r="D9" s="168">
        <f>'FM_prog MoF_f.'!J4</f>
        <v>25.893913753780467</v>
      </c>
      <c r="E9" s="168">
        <f>'FM_prog MoF_f.'!N9</f>
        <v>31.999207673451224</v>
      </c>
      <c r="F9" s="168">
        <f>'FM_prog MoF_f.'!R14</f>
        <v>8.0342062019827836</v>
      </c>
      <c r="G9" s="168">
        <f>'FM_prog MoF_f.'!V19</f>
        <v>-22.53718814759138</v>
      </c>
      <c r="H9" s="168">
        <f>'FM_prog MoF_f.'!Z24</f>
        <v>-4.8001453473072218</v>
      </c>
      <c r="I9" s="168">
        <f>'FM_prog MoF_f.'!AD29</f>
        <v>9.2650478383987718</v>
      </c>
      <c r="J9" s="168">
        <f>'FM_prog MoF_f.'!AH34</f>
        <v>10.932161968524341</v>
      </c>
      <c r="K9" s="168">
        <f>'FM_prog MoF_f.'!AL39</f>
        <v>3.7608916618451929</v>
      </c>
      <c r="L9" s="168">
        <f>'FM_prog MoF_f.'!AP44</f>
        <v>3.8541984903958593</v>
      </c>
      <c r="M9" s="168">
        <f>'FM_prog MoF_f.'!AT49</f>
        <v>4.0054682588129538</v>
      </c>
      <c r="N9" s="168">
        <f>'FM_prog MoF_f.'!AX54</f>
        <v>3.2524576831487906</v>
      </c>
      <c r="O9" s="168">
        <f>'FM_prog MoF_f.'!BB59</f>
        <v>6.3580008674360045</v>
      </c>
      <c r="P9" s="168">
        <f>'FM_prog MoF_f.'!BF64</f>
        <v>8.0384234866079964</v>
      </c>
      <c r="Q9" s="168">
        <f>'FM_prog MoF_f.'!BJ69</f>
        <v>4.8684043895022739</v>
      </c>
      <c r="R9" s="168">
        <f>'FM_prog MoF_f.'!BN74</f>
        <v>-1.5157458725905002</v>
      </c>
      <c r="S9" s="168">
        <f>'FM_prog MoF_f.'!BR79</f>
        <v>10.758976696428519</v>
      </c>
      <c r="T9" s="168">
        <f>'FM_prog MoF_f.'!BV84</f>
        <v>16.555540669188446</v>
      </c>
      <c r="U9" s="95"/>
      <c r="V9" s="95"/>
      <c r="W9" s="95"/>
      <c r="X9" s="95"/>
      <c r="Y9" s="95"/>
      <c r="Z9" s="95"/>
      <c r="AA9" s="95"/>
      <c r="AB9" s="95"/>
      <c r="AC9" s="95"/>
      <c r="AD9" s="95"/>
    </row>
    <row r="10" spans="1:30" x14ac:dyDescent="0.35">
      <c r="A10" s="95"/>
      <c r="B10" s="164">
        <v>2004</v>
      </c>
      <c r="C10" s="164">
        <v>2005</v>
      </c>
      <c r="D10" s="164">
        <v>2006</v>
      </c>
      <c r="E10" s="164">
        <v>2007</v>
      </c>
      <c r="F10" s="164">
        <v>2008</v>
      </c>
      <c r="G10" s="164">
        <v>2009</v>
      </c>
      <c r="H10" s="164">
        <v>2010</v>
      </c>
      <c r="I10" s="164">
        <v>2011</v>
      </c>
      <c r="J10" s="164">
        <v>2012</v>
      </c>
      <c r="K10" s="164">
        <v>2013</v>
      </c>
      <c r="L10" s="164">
        <v>2014</v>
      </c>
      <c r="M10" s="164">
        <v>2015</v>
      </c>
      <c r="N10" s="164">
        <v>2016</v>
      </c>
      <c r="O10" s="164">
        <v>2017</v>
      </c>
      <c r="P10" s="164">
        <v>2018</v>
      </c>
      <c r="Q10" s="164">
        <v>2019</v>
      </c>
      <c r="R10" s="164">
        <v>2020</v>
      </c>
      <c r="S10" s="164">
        <v>2021</v>
      </c>
      <c r="T10" s="164">
        <v>2022</v>
      </c>
      <c r="U10" s="95"/>
      <c r="V10" s="95"/>
      <c r="W10" s="95"/>
      <c r="X10" s="95"/>
      <c r="Y10" s="95"/>
      <c r="Z10" s="95"/>
      <c r="AA10" s="95"/>
      <c r="AB10" s="95"/>
      <c r="AC10" s="95"/>
      <c r="AD10" s="95"/>
    </row>
    <row r="11" spans="1:30" ht="35.5" x14ac:dyDescent="0.35">
      <c r="A11" s="96" t="s">
        <v>290</v>
      </c>
      <c r="B11" s="176"/>
      <c r="C11" s="176"/>
      <c r="D11" s="176"/>
      <c r="E11" s="175">
        <f>'FM_prog MoF_f.'!O4</f>
        <v>9.1</v>
      </c>
      <c r="F11" s="175">
        <f>'FM_prog MoF_f.'!S9</f>
        <v>10.1</v>
      </c>
      <c r="G11" s="175">
        <f>'FM_prog MoF_f.'!W14</f>
        <v>12.3</v>
      </c>
      <c r="H11" s="175">
        <f>'FM_prog MoF_f.'!AA19</f>
        <v>12.6</v>
      </c>
      <c r="I11" s="175">
        <f>'FM_prog MoF_f.'!AE24</f>
        <v>10.3</v>
      </c>
      <c r="J11" s="175">
        <f>'FM_prog MoF_f.'!AI29</f>
        <v>4.2</v>
      </c>
      <c r="K11" s="175">
        <f>'FM_prog MoF_f.'!AM34</f>
        <v>5.5</v>
      </c>
      <c r="L11" s="175">
        <f>'FM_prog MoF_f.'!AQ39</f>
        <v>6.1</v>
      </c>
      <c r="M11" s="175">
        <f>'FM_prog MoF_f.'!AU44</f>
        <v>6.1</v>
      </c>
      <c r="N11" s="175">
        <f>'FM_prog MoF_f.'!AY49</f>
        <v>6.6</v>
      </c>
      <c r="O11" s="175">
        <f>'FM_prog MoF_f.'!BC54</f>
        <v>6.2</v>
      </c>
      <c r="P11" s="175">
        <f>'FM_prog MoF_f.'!BG59</f>
        <v>6.2</v>
      </c>
      <c r="Q11" s="168">
        <f>'FM_prog MoF_f.'!BK64</f>
        <v>6.1</v>
      </c>
      <c r="R11" s="168">
        <f>'FM_prog MoF_f.'!BO69</f>
        <v>5.6</v>
      </c>
      <c r="S11" s="168">
        <f>'FM_prog MoF_f.'!BS74</f>
        <v>5.5212679514604162</v>
      </c>
      <c r="T11" s="168">
        <f>'FM_prog MoF_f.'!BW79</f>
        <v>5.3</v>
      </c>
      <c r="U11" s="95"/>
      <c r="V11" s="95"/>
      <c r="W11" s="95"/>
      <c r="X11" s="95"/>
      <c r="Y11" s="95"/>
      <c r="Z11" s="95"/>
      <c r="AA11" s="95"/>
      <c r="AB11" s="95"/>
      <c r="AC11" s="95"/>
      <c r="AD11" s="95"/>
    </row>
    <row r="12" spans="1:30" ht="35.5" x14ac:dyDescent="0.35">
      <c r="A12" s="96" t="s">
        <v>293</v>
      </c>
      <c r="B12" s="177"/>
      <c r="C12" s="177"/>
      <c r="D12" s="177"/>
      <c r="E12" s="168">
        <f>'FM_prog MoF_f.'!N4</f>
        <v>31.999207673451224</v>
      </c>
      <c r="F12" s="168">
        <f>'FM_prog MoF_f.'!R9</f>
        <v>8.0342062019827836</v>
      </c>
      <c r="G12" s="168">
        <f>'FM_prog MoF_f.'!V14</f>
        <v>-22.53718814759138</v>
      </c>
      <c r="H12" s="168">
        <f>'FM_prog MoF_f.'!Z19</f>
        <v>-4.8001453473072218</v>
      </c>
      <c r="I12" s="168">
        <f>'FM_prog MoF_f.'!AD24</f>
        <v>9.2650478383987718</v>
      </c>
      <c r="J12" s="168">
        <f>'FM_prog MoF_f.'!AH29</f>
        <v>10.932161968524341</v>
      </c>
      <c r="K12" s="168">
        <f>'FM_prog MoF_f.'!AL34</f>
        <v>3.7608916618451929</v>
      </c>
      <c r="L12" s="168">
        <f>'FM_prog MoF_f.'!AP39</f>
        <v>3.8541984903958593</v>
      </c>
      <c r="M12" s="168">
        <f>'FM_prog MoF_f.'!AT44</f>
        <v>4.0054682588129538</v>
      </c>
      <c r="N12" s="168">
        <f>'FM_prog MoF_f.'!AX49</f>
        <v>3.2524576831487906</v>
      </c>
      <c r="O12" s="168">
        <f>'FM_prog MoF_f.'!BB54</f>
        <v>6.3580008674360045</v>
      </c>
      <c r="P12" s="168">
        <f>'FM_prog MoF_f.'!BF59</f>
        <v>8.0384234866079964</v>
      </c>
      <c r="Q12" s="168">
        <f>'FM_prog MoF_f.'!BJ64</f>
        <v>4.8684043895022739</v>
      </c>
      <c r="R12" s="168">
        <f>'FM_prog MoF_f.'!BN69</f>
        <v>-1.5157458725905002</v>
      </c>
      <c r="S12" s="168">
        <f>'FM_prog MoF_f.'!BR74</f>
        <v>10.758976696428519</v>
      </c>
      <c r="T12" s="168">
        <f>'FM_prog MoF_f.'!BV79</f>
        <v>16.555540669188446</v>
      </c>
      <c r="U12" s="95"/>
      <c r="V12" s="95"/>
      <c r="W12" s="95"/>
      <c r="X12" s="95"/>
      <c r="Y12" s="95"/>
      <c r="Z12" s="95"/>
      <c r="AA12" s="95"/>
      <c r="AB12" s="95"/>
      <c r="AC12" s="95"/>
      <c r="AD12" s="95"/>
    </row>
    <row r="13" spans="1:30" x14ac:dyDescent="0.35">
      <c r="A13" s="95"/>
      <c r="B13" s="167"/>
      <c r="C13" s="167"/>
      <c r="D13" s="167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95"/>
      <c r="V13" s="95"/>
      <c r="W13" s="95"/>
      <c r="X13" s="95"/>
      <c r="Y13" s="95"/>
      <c r="Z13" s="95"/>
      <c r="AA13" s="95"/>
      <c r="AB13" s="95"/>
      <c r="AC13" s="95"/>
      <c r="AD13" s="95"/>
    </row>
    <row r="14" spans="1:30" x14ac:dyDescent="0.35">
      <c r="A14" s="95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95"/>
      <c r="V14" s="95"/>
      <c r="W14" s="95"/>
      <c r="X14" s="95"/>
      <c r="Y14" s="95"/>
      <c r="Z14" s="95"/>
      <c r="AA14" s="95"/>
      <c r="AB14" s="95"/>
      <c r="AC14" s="95"/>
      <c r="AD14" s="95"/>
    </row>
    <row r="15" spans="1:30" x14ac:dyDescent="0.35">
      <c r="A15" s="95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95"/>
      <c r="V15" s="95"/>
      <c r="W15" s="95"/>
      <c r="X15" s="95"/>
      <c r="Y15" s="95"/>
      <c r="Z15" s="95"/>
      <c r="AA15" s="95"/>
      <c r="AB15" s="95"/>
      <c r="AC15" s="95"/>
      <c r="AD15" s="95"/>
    </row>
    <row r="16" spans="1:30" x14ac:dyDescent="0.35">
      <c r="A16" s="95"/>
      <c r="B16" s="164">
        <v>2004</v>
      </c>
      <c r="C16" s="164">
        <v>2005</v>
      </c>
      <c r="D16" s="164">
        <v>2006</v>
      </c>
      <c r="E16" s="164">
        <v>2007</v>
      </c>
      <c r="F16" s="164">
        <v>2008</v>
      </c>
      <c r="G16" s="164">
        <v>2009</v>
      </c>
      <c r="H16" s="164">
        <v>2010</v>
      </c>
      <c r="I16" s="164">
        <v>2011</v>
      </c>
      <c r="J16" s="164">
        <v>2012</v>
      </c>
      <c r="K16" s="164">
        <v>2013</v>
      </c>
      <c r="L16" s="164">
        <v>2014</v>
      </c>
      <c r="M16" s="164">
        <v>2015</v>
      </c>
      <c r="N16" s="164">
        <v>2016</v>
      </c>
      <c r="O16" s="164">
        <v>2017</v>
      </c>
      <c r="P16" s="164">
        <v>2018</v>
      </c>
      <c r="Q16" s="164">
        <v>2019</v>
      </c>
      <c r="R16" s="164">
        <v>2020</v>
      </c>
      <c r="S16" s="164">
        <v>2021</v>
      </c>
      <c r="T16" s="164">
        <v>2022</v>
      </c>
      <c r="U16" s="95"/>
      <c r="V16" s="95"/>
      <c r="W16" s="95"/>
      <c r="X16" s="95"/>
      <c r="Y16" s="95"/>
      <c r="Z16" s="95"/>
      <c r="AA16" s="95"/>
      <c r="AB16" s="95"/>
      <c r="AC16" s="95"/>
      <c r="AD16" s="95"/>
    </row>
    <row r="17" spans="1:32" x14ac:dyDescent="0.35">
      <c r="A17" s="95" t="s">
        <v>174</v>
      </c>
      <c r="B17" s="165">
        <v>15.931497891774299</v>
      </c>
      <c r="C17" s="165">
        <v>23.119951719079594</v>
      </c>
      <c r="D17" s="165">
        <v>25.893913753780467</v>
      </c>
      <c r="E17" s="165">
        <v>31.999207673451224</v>
      </c>
      <c r="F17" s="165">
        <v>8.0342062019827836</v>
      </c>
      <c r="G17" s="165">
        <v>-22.53718814759138</v>
      </c>
      <c r="H17" s="165">
        <v>-4.8001453473072218</v>
      </c>
      <c r="I17" s="165">
        <v>9.2650478383987718</v>
      </c>
      <c r="J17" s="165">
        <v>10.932161968524341</v>
      </c>
      <c r="K17" s="165">
        <v>3.7608916618451929</v>
      </c>
      <c r="L17" s="165">
        <v>3.8541984903958593</v>
      </c>
      <c r="M17" s="165">
        <v>4.0054682588129538</v>
      </c>
      <c r="N17" s="165">
        <v>3.2524576831487906</v>
      </c>
      <c r="O17" s="165">
        <v>6.3580008674360045</v>
      </c>
      <c r="P17" s="165">
        <v>8.0384234866079964</v>
      </c>
      <c r="Q17" s="165">
        <v>4.8684043895022739</v>
      </c>
      <c r="R17" s="165">
        <v>-1.5157458725905002</v>
      </c>
      <c r="S17" s="165">
        <v>10.758976696428519</v>
      </c>
      <c r="T17" s="165">
        <v>16.555540669188446</v>
      </c>
      <c r="U17" s="95"/>
      <c r="V17" s="95"/>
      <c r="W17" s="95"/>
      <c r="X17" s="95"/>
      <c r="Y17" s="95"/>
      <c r="Z17" s="95"/>
      <c r="AA17" s="95"/>
      <c r="AB17" s="95"/>
      <c r="AC17" s="95"/>
      <c r="AD17" s="95"/>
      <c r="AF17" s="247" t="s">
        <v>112</v>
      </c>
    </row>
    <row r="18" spans="1:32" x14ac:dyDescent="0.35">
      <c r="A18" s="95" t="s">
        <v>168</v>
      </c>
      <c r="B18" s="167">
        <v>13.9</v>
      </c>
      <c r="C18" s="167">
        <v>14.6</v>
      </c>
      <c r="D18" s="167">
        <v>21.4</v>
      </c>
      <c r="E18" s="167">
        <v>20.9</v>
      </c>
      <c r="F18" s="167">
        <v>15.3</v>
      </c>
      <c r="G18" s="167">
        <v>-19.7</v>
      </c>
      <c r="H18" s="167">
        <v>-3.4</v>
      </c>
      <c r="I18" s="167">
        <v>8.6999999999999993</v>
      </c>
      <c r="J18" s="167">
        <v>6.7</v>
      </c>
      <c r="K18" s="167">
        <v>5.2</v>
      </c>
      <c r="L18" s="167">
        <v>3.8</v>
      </c>
      <c r="M18" s="167">
        <v>3.2</v>
      </c>
      <c r="N18" s="167">
        <v>2.8</v>
      </c>
      <c r="O18" s="167">
        <v>6.6</v>
      </c>
      <c r="P18" s="166">
        <v>7.9942395147426311</v>
      </c>
      <c r="Q18" s="167">
        <v>6.4</v>
      </c>
      <c r="R18" s="167">
        <v>-7.5</v>
      </c>
      <c r="S18" s="167">
        <v>6.9</v>
      </c>
      <c r="T18" s="167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F18" s="247" t="s">
        <v>161</v>
      </c>
    </row>
    <row r="19" spans="1:32" x14ac:dyDescent="0.35">
      <c r="A19" s="167" t="s">
        <v>165</v>
      </c>
      <c r="B19" s="167"/>
      <c r="C19" s="167">
        <v>11.1</v>
      </c>
      <c r="D19" s="167">
        <v>12.3</v>
      </c>
      <c r="E19" s="167">
        <v>17.100000000000001</v>
      </c>
      <c r="F19" s="167">
        <v>15.9</v>
      </c>
      <c r="G19" s="167">
        <v>10.7</v>
      </c>
      <c r="H19" s="167">
        <v>-8.8000000000000007</v>
      </c>
      <c r="I19" s="167">
        <v>3.9</v>
      </c>
      <c r="J19" s="167">
        <v>4.3</v>
      </c>
      <c r="K19" s="167">
        <v>5.8</v>
      </c>
      <c r="L19" s="167">
        <v>6.6</v>
      </c>
      <c r="M19" s="167">
        <v>5.2</v>
      </c>
      <c r="N19" s="167">
        <v>5.2</v>
      </c>
      <c r="O19" s="167">
        <v>5.3</v>
      </c>
      <c r="P19" s="167">
        <v>6.3</v>
      </c>
      <c r="Q19" s="166">
        <v>6.203191392765234</v>
      </c>
      <c r="R19" s="167">
        <v>5.6</v>
      </c>
      <c r="S19" s="167">
        <v>6.5</v>
      </c>
      <c r="T19" s="167">
        <v>8.5</v>
      </c>
      <c r="U19" s="95"/>
      <c r="V19" s="95"/>
      <c r="W19" s="95"/>
      <c r="X19" s="95"/>
      <c r="Y19" s="95"/>
      <c r="Z19" s="95"/>
      <c r="AA19" s="95"/>
      <c r="AB19" s="95"/>
      <c r="AC19" s="95"/>
      <c r="AD19" s="95"/>
      <c r="AF19" s="247" t="s">
        <v>113</v>
      </c>
    </row>
    <row r="20" spans="1:32" x14ac:dyDescent="0.35">
      <c r="A20" s="167" t="s">
        <v>166</v>
      </c>
      <c r="B20" s="167"/>
      <c r="C20" s="167"/>
      <c r="D20" s="167">
        <v>9.6</v>
      </c>
      <c r="E20" s="167">
        <v>10.5</v>
      </c>
      <c r="F20" s="167">
        <v>14</v>
      </c>
      <c r="G20" s="167">
        <v>13.9</v>
      </c>
      <c r="H20" s="167">
        <v>10.7</v>
      </c>
      <c r="I20" s="167">
        <v>-0.3</v>
      </c>
      <c r="J20" s="167">
        <v>5.0999999999999996</v>
      </c>
      <c r="K20" s="167">
        <v>6.1</v>
      </c>
      <c r="L20" s="167">
        <v>6.1</v>
      </c>
      <c r="M20" s="167">
        <v>6.6</v>
      </c>
      <c r="N20" s="167">
        <v>5.9</v>
      </c>
      <c r="O20" s="167">
        <v>6.2</v>
      </c>
      <c r="P20" s="167">
        <v>5.7</v>
      </c>
      <c r="Q20" s="167">
        <v>5.7</v>
      </c>
      <c r="R20" s="166">
        <v>5.8318457090468456</v>
      </c>
      <c r="S20" s="167">
        <v>5.3</v>
      </c>
      <c r="T20" s="167">
        <v>5.3</v>
      </c>
      <c r="U20" s="95"/>
      <c r="V20" s="95"/>
      <c r="W20" s="95"/>
      <c r="X20" s="95"/>
      <c r="Y20" s="95"/>
      <c r="Z20" s="95"/>
      <c r="AA20" s="95"/>
      <c r="AB20" s="95"/>
      <c r="AC20" s="95"/>
      <c r="AD20" s="95"/>
      <c r="AF20" s="247" t="s">
        <v>114</v>
      </c>
    </row>
    <row r="21" spans="1:32" x14ac:dyDescent="0.35">
      <c r="A21" s="167" t="s">
        <v>167</v>
      </c>
      <c r="B21" s="167"/>
      <c r="C21" s="167"/>
      <c r="D21" s="167"/>
      <c r="E21" s="167">
        <v>9.1</v>
      </c>
      <c r="F21" s="167">
        <v>10.1</v>
      </c>
      <c r="G21" s="167">
        <v>12.3</v>
      </c>
      <c r="H21" s="167">
        <v>12.6</v>
      </c>
      <c r="I21" s="167">
        <v>10.3</v>
      </c>
      <c r="J21" s="167">
        <v>4.2</v>
      </c>
      <c r="K21" s="167">
        <v>5.5</v>
      </c>
      <c r="L21" s="167">
        <v>6.1</v>
      </c>
      <c r="M21" s="167">
        <v>6.1</v>
      </c>
      <c r="N21" s="167">
        <v>6.6</v>
      </c>
      <c r="O21" s="167">
        <v>6.2</v>
      </c>
      <c r="P21" s="167">
        <v>6.2</v>
      </c>
      <c r="Q21" s="167">
        <v>6.1</v>
      </c>
      <c r="R21" s="167">
        <v>5.6</v>
      </c>
      <c r="S21" s="166">
        <v>5.5212679514604162</v>
      </c>
      <c r="T21" s="167">
        <v>5.3</v>
      </c>
      <c r="U21" s="95"/>
      <c r="V21" s="95"/>
      <c r="W21" s="95"/>
      <c r="X21" s="95"/>
      <c r="Y21" s="95"/>
      <c r="Z21" s="95"/>
      <c r="AA21" s="95"/>
      <c r="AB21" s="95"/>
      <c r="AC21" s="95"/>
      <c r="AD21" s="95"/>
      <c r="AF21" s="247" t="s">
        <v>115</v>
      </c>
    </row>
    <row r="22" spans="1:32" x14ac:dyDescent="0.3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</row>
    <row r="23" spans="1:32" x14ac:dyDescent="0.3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</row>
    <row r="24" spans="1:32" x14ac:dyDescent="0.3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</row>
    <row r="25" spans="1:32" x14ac:dyDescent="0.3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</row>
    <row r="26" spans="1:32" x14ac:dyDescent="0.3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</row>
    <row r="27" spans="1:32" x14ac:dyDescent="0.35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</row>
    <row r="28" spans="1:32" x14ac:dyDescent="0.35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</row>
    <row r="29" spans="1:32" x14ac:dyDescent="0.35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</row>
    <row r="30" spans="1:32" x14ac:dyDescent="0.35">
      <c r="A30" s="95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</row>
    <row r="31" spans="1:32" x14ac:dyDescent="0.35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</row>
    <row r="32" spans="1:32" x14ac:dyDescent="0.35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</row>
    <row r="33" spans="1:30" x14ac:dyDescent="0.35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</row>
    <row r="34" spans="1:30" x14ac:dyDescent="0.35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</row>
    <row r="35" spans="1:30" x14ac:dyDescent="0.35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</row>
    <row r="36" spans="1:30" x14ac:dyDescent="0.35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</row>
    <row r="37" spans="1:30" x14ac:dyDescent="0.35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</row>
    <row r="38" spans="1:30" x14ac:dyDescent="0.35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</row>
    <row r="39" spans="1:30" x14ac:dyDescent="0.35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</row>
    <row r="40" spans="1:30" x14ac:dyDescent="0.35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</row>
    <row r="41" spans="1:30" x14ac:dyDescent="0.35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</row>
    <row r="42" spans="1:30" x14ac:dyDescent="0.35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</row>
    <row r="43" spans="1:30" x14ac:dyDescent="0.35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</row>
    <row r="44" spans="1:30" x14ac:dyDescent="0.35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</row>
    <row r="45" spans="1:30" x14ac:dyDescent="0.35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</row>
    <row r="46" spans="1:30" x14ac:dyDescent="0.35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</row>
    <row r="47" spans="1:30" x14ac:dyDescent="0.3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</row>
    <row r="48" spans="1:30" x14ac:dyDescent="0.3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</row>
    <row r="49" spans="1:30" x14ac:dyDescent="0.35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</row>
    <row r="50" spans="1:30" x14ac:dyDescent="0.35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</row>
    <row r="51" spans="1:30" x14ac:dyDescent="0.3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</row>
    <row r="52" spans="1:30" x14ac:dyDescent="0.3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</row>
    <row r="53" spans="1:30" x14ac:dyDescent="0.3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</row>
    <row r="54" spans="1:30" x14ac:dyDescent="0.3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</row>
    <row r="55" spans="1:30" x14ac:dyDescent="0.3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</row>
    <row r="56" spans="1:30" x14ac:dyDescent="0.3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</row>
    <row r="57" spans="1:30" x14ac:dyDescent="0.35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</row>
    <row r="58" spans="1:30" x14ac:dyDescent="0.35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</row>
    <row r="59" spans="1:30" x14ac:dyDescent="0.35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</row>
    <row r="60" spans="1:30" x14ac:dyDescent="0.35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</row>
    <row r="65" spans="1:30" x14ac:dyDescent="0.35">
      <c r="A65" s="98" t="s">
        <v>302</v>
      </c>
      <c r="B65" s="169">
        <v>2004</v>
      </c>
      <c r="C65" s="169">
        <v>2005</v>
      </c>
      <c r="D65" s="169">
        <v>2006</v>
      </c>
      <c r="E65" s="169">
        <v>2007</v>
      </c>
      <c r="F65" s="169">
        <v>2008</v>
      </c>
      <c r="G65" s="169">
        <v>2009</v>
      </c>
      <c r="H65" s="169">
        <v>2010</v>
      </c>
      <c r="I65" s="169">
        <v>2011</v>
      </c>
      <c r="J65" s="169">
        <v>2012</v>
      </c>
      <c r="K65" s="169">
        <v>2013</v>
      </c>
      <c r="L65" s="169">
        <v>2014</v>
      </c>
      <c r="M65" s="169">
        <v>2015</v>
      </c>
      <c r="N65" s="169">
        <v>2016</v>
      </c>
      <c r="O65" s="169">
        <v>2017</v>
      </c>
      <c r="P65" s="169">
        <v>2018</v>
      </c>
      <c r="Q65" s="169">
        <v>2019</v>
      </c>
      <c r="R65" s="169">
        <v>2020</v>
      </c>
      <c r="S65" s="169">
        <v>2021</v>
      </c>
      <c r="T65" s="169">
        <v>2022</v>
      </c>
      <c r="U65" s="98"/>
      <c r="V65" s="98"/>
      <c r="W65" s="98"/>
      <c r="X65" s="98"/>
      <c r="Y65" s="98"/>
      <c r="Z65" s="98"/>
      <c r="AA65" s="98"/>
      <c r="AB65" s="98"/>
      <c r="AC65" s="98"/>
      <c r="AD65" s="98"/>
    </row>
    <row r="66" spans="1:30" ht="24" x14ac:dyDescent="0.35">
      <c r="A66" s="99" t="s">
        <v>294</v>
      </c>
      <c r="B66" s="170">
        <f>'FM_prog MoF_f.'!C5</f>
        <v>7.5</v>
      </c>
      <c r="C66" s="170">
        <f>'FM_prog MoF_f.'!G10</f>
        <v>7.5</v>
      </c>
      <c r="D66" s="170">
        <f>'FM_prog MoF_f.'!K15</f>
        <v>11</v>
      </c>
      <c r="E66" s="170">
        <f>'FM_prog MoF_f.'!O20</f>
        <v>9.5</v>
      </c>
      <c r="F66" s="170">
        <f>'FM_prog MoF_f.'!S25</f>
        <v>1.3</v>
      </c>
      <c r="G66" s="170">
        <f>'FM_prog MoF_f.'!W30</f>
        <v>-18</v>
      </c>
      <c r="H66" s="170">
        <f>'FM_prog MoF_f.'!AA35</f>
        <v>-0.4</v>
      </c>
      <c r="I66" s="170">
        <f>'FM_prog MoF_f.'!AE40</f>
        <v>4.5</v>
      </c>
      <c r="J66" s="170">
        <f>'FM_prog MoF_f.'!AI45</f>
        <v>4</v>
      </c>
      <c r="K66" s="170">
        <f>'FM_prog MoF_f.'!AM50</f>
        <v>4.2</v>
      </c>
      <c r="L66" s="170">
        <f>'FM_prog MoF_f.'!AQ55</f>
        <v>2.9</v>
      </c>
      <c r="M66" s="170">
        <f>'FM_prog MoF_f.'!AU60</f>
        <v>2.1</v>
      </c>
      <c r="N66" s="170">
        <f>'FM_prog MoF_f.'!AY65</f>
        <v>2.5</v>
      </c>
      <c r="O66" s="170">
        <f>'FM_prog MoF_f.'!BC70</f>
        <v>3.7</v>
      </c>
      <c r="P66" s="170">
        <f>'FM_prog MoF_f.'!BG75</f>
        <v>4.7550400611475254</v>
      </c>
      <c r="Q66" s="170">
        <f>'FM_prog MoF_f.'!BK80</f>
        <v>3.2</v>
      </c>
      <c r="R66" s="170" t="str">
        <f>'FM_prog MoF_f.'!BO85</f>
        <v>-7,0</v>
      </c>
      <c r="S66" s="170">
        <f>'FM_prog MoF_f.'!BS90</f>
        <v>3.7</v>
      </c>
      <c r="T66" s="170"/>
      <c r="U66" s="98"/>
      <c r="V66" s="98"/>
      <c r="W66" s="98"/>
      <c r="X66" s="98"/>
      <c r="Y66" s="98"/>
      <c r="Z66" s="98"/>
      <c r="AA66" s="98"/>
      <c r="AB66" s="98"/>
      <c r="AC66" s="98"/>
      <c r="AD66" s="98"/>
    </row>
    <row r="67" spans="1:30" ht="24" x14ac:dyDescent="0.35">
      <c r="A67" s="99" t="s">
        <v>295</v>
      </c>
      <c r="B67" s="170">
        <f>'FM_prog MoF_f.'!B5</f>
        <v>8.2841459778732371</v>
      </c>
      <c r="C67" s="170">
        <f>'FM_prog MoF_f.'!F10</f>
        <v>10.720365956564876</v>
      </c>
      <c r="D67" s="170">
        <f>'FM_prog MoF_f.'!J15</f>
        <v>11.97183569390215</v>
      </c>
      <c r="E67" s="170">
        <f>'FM_prog MoF_f.'!N20</f>
        <v>9.9419216276239979</v>
      </c>
      <c r="F67" s="170">
        <f>'FM_prog MoF_f.'!R25</f>
        <v>-3.2491207230560235</v>
      </c>
      <c r="G67" s="170">
        <f>'FM_prog MoF_f.'!V30</f>
        <v>-14.260140037713171</v>
      </c>
      <c r="H67" s="170">
        <f>'FM_prog MoF_f.'!Z35</f>
        <v>-4.4555672599809952</v>
      </c>
      <c r="I67" s="170">
        <f>'FM_prog MoF_f.'!AD40</f>
        <v>2.5737123633337688</v>
      </c>
      <c r="J67" s="170">
        <f>'FM_prog MoF_f.'!AH45</f>
        <v>7.0422471605450738</v>
      </c>
      <c r="K67" s="170">
        <f>'FM_prog MoF_f.'!AL50</f>
        <v>2.0079668787663678</v>
      </c>
      <c r="L67" s="170">
        <f>'FM_prog MoF_f.'!AP55</f>
        <v>1.9021726838050625</v>
      </c>
      <c r="M67" s="170">
        <f>'FM_prog MoF_f.'!AT60</f>
        <v>3.8852600542676328</v>
      </c>
      <c r="N67" s="170">
        <f>'FM_prog MoF_f.'!AX65</f>
        <v>2.3686147466442264</v>
      </c>
      <c r="O67" s="170">
        <f>'FM_prog MoF_f.'!BB70</f>
        <v>3.3124759358745877</v>
      </c>
      <c r="P67" s="170">
        <f>'FM_prog MoF_f.'!BF75</f>
        <v>3.9905192406926915</v>
      </c>
      <c r="Q67" s="170">
        <f>'FM_prog MoF_f.'!BJ80</f>
        <v>0.58750238349409756</v>
      </c>
      <c r="R67" s="170">
        <f>'FM_prog MoF_f.'!BN85</f>
        <v>-3.5138028419790572</v>
      </c>
      <c r="S67" s="170">
        <f>'FM_prog MoF_f.'!BR90</f>
        <v>6.7317352782466457</v>
      </c>
      <c r="T67" s="170"/>
      <c r="U67" s="98"/>
      <c r="V67" s="98"/>
      <c r="W67" s="98"/>
      <c r="X67" s="98"/>
      <c r="Y67" s="98"/>
      <c r="Z67" s="98"/>
      <c r="AA67" s="98"/>
      <c r="AB67" s="98"/>
      <c r="AC67" s="98"/>
      <c r="AD67" s="98"/>
    </row>
    <row r="68" spans="1:30" x14ac:dyDescent="0.35">
      <c r="A68" s="98"/>
      <c r="B68" s="169">
        <v>2004</v>
      </c>
      <c r="C68" s="169">
        <v>2005</v>
      </c>
      <c r="D68" s="169">
        <v>2006</v>
      </c>
      <c r="E68" s="169">
        <v>2007</v>
      </c>
      <c r="F68" s="169">
        <v>2008</v>
      </c>
      <c r="G68" s="169">
        <v>2009</v>
      </c>
      <c r="H68" s="169">
        <v>2010</v>
      </c>
      <c r="I68" s="169">
        <v>2011</v>
      </c>
      <c r="J68" s="169">
        <v>2012</v>
      </c>
      <c r="K68" s="169">
        <v>2013</v>
      </c>
      <c r="L68" s="169">
        <v>2014</v>
      </c>
      <c r="M68" s="169">
        <v>2015</v>
      </c>
      <c r="N68" s="169">
        <v>2016</v>
      </c>
      <c r="O68" s="169">
        <v>2017</v>
      </c>
      <c r="P68" s="169">
        <v>2018</v>
      </c>
      <c r="Q68" s="169">
        <v>2019</v>
      </c>
      <c r="R68" s="169">
        <v>2020</v>
      </c>
      <c r="S68" s="169">
        <v>2021</v>
      </c>
      <c r="T68" s="169">
        <v>2022</v>
      </c>
      <c r="U68" s="98"/>
      <c r="V68" s="98"/>
      <c r="W68" s="98"/>
      <c r="X68" s="98"/>
      <c r="Y68" s="98"/>
      <c r="Z68" s="98"/>
      <c r="AA68" s="98"/>
      <c r="AB68" s="98"/>
      <c r="AC68" s="98"/>
      <c r="AD68" s="98"/>
    </row>
    <row r="69" spans="1:30" ht="24" x14ac:dyDescent="0.35">
      <c r="A69" s="99" t="s">
        <v>296</v>
      </c>
      <c r="B69" s="176"/>
      <c r="C69" s="170">
        <f>'FM_prog MoF_f.'!G5</f>
        <v>6.7</v>
      </c>
      <c r="D69" s="170">
        <f>'FM_prog MoF_f.'!K10</f>
        <v>7.5</v>
      </c>
      <c r="E69" s="170">
        <f>'FM_prog MoF_f.'!O15</f>
        <v>9</v>
      </c>
      <c r="F69" s="170">
        <f>'FM_prog MoF_f.'!S20</f>
        <v>7.5</v>
      </c>
      <c r="G69" s="170">
        <f>'FM_prog MoF_f.'!W25</f>
        <v>2</v>
      </c>
      <c r="H69" s="170">
        <f>'FM_prog MoF_f.'!AA30</f>
        <v>-4</v>
      </c>
      <c r="I69" s="170">
        <f>'FM_prog MoF_f.'!AE35</f>
        <v>3.3</v>
      </c>
      <c r="J69" s="170">
        <f>'FM_prog MoF_f.'!AI40</f>
        <v>2.5</v>
      </c>
      <c r="K69" s="170">
        <f>'FM_prog MoF_f.'!AM45</f>
        <v>3.7</v>
      </c>
      <c r="L69" s="170">
        <f>'FM_prog MoF_f.'!AQ50</f>
        <v>4.2</v>
      </c>
      <c r="M69" s="170">
        <f>'FM_prog MoF_f.'!AU55</f>
        <v>2.8</v>
      </c>
      <c r="N69" s="170">
        <f>'FM_prog MoF_f.'!AY60</f>
        <v>3</v>
      </c>
      <c r="O69" s="170">
        <f>'FM_prog MoF_f.'!BC65</f>
        <v>3.5</v>
      </c>
      <c r="P69" s="170">
        <f>'FM_prog MoF_f.'!BG70</f>
        <v>3.4</v>
      </c>
      <c r="Q69" s="170">
        <f>'FM_prog MoF_f.'!BK75</f>
        <v>2.9999955901157733</v>
      </c>
      <c r="R69" s="170">
        <f>'FM_prog MoF_f.'!BO80</f>
        <v>2.8</v>
      </c>
      <c r="S69" s="170">
        <f>'FM_prog MoF_f.'!BS85</f>
        <v>5.0999999999999996</v>
      </c>
      <c r="T69" s="170">
        <f>'FM_prog MoF_f.'!BW90</f>
        <v>5</v>
      </c>
      <c r="U69" s="98"/>
      <c r="V69" s="98"/>
      <c r="W69" s="98"/>
      <c r="X69" s="98"/>
      <c r="Y69" s="98"/>
      <c r="Z69" s="98"/>
      <c r="AA69" s="98"/>
      <c r="AB69" s="98"/>
      <c r="AC69" s="98"/>
      <c r="AD69" s="98"/>
    </row>
    <row r="70" spans="1:30" ht="24" x14ac:dyDescent="0.35">
      <c r="A70" s="99" t="s">
        <v>299</v>
      </c>
      <c r="B70" s="177"/>
      <c r="C70" s="170">
        <f>'FM_prog MoF_f.'!F5</f>
        <v>10.720365956564876</v>
      </c>
      <c r="D70" s="170">
        <f>'FM_prog MoF_f.'!J10</f>
        <v>11.97183569390215</v>
      </c>
      <c r="E70" s="170">
        <f>'FM_prog MoF_f.'!N15</f>
        <v>9.9419216276239979</v>
      </c>
      <c r="F70" s="170">
        <f>'FM_prog MoF_f.'!R20</f>
        <v>-3.2491207230560235</v>
      </c>
      <c r="G70" s="170">
        <f>'FM_prog MoF_f.'!V25</f>
        <v>-14.260140037713171</v>
      </c>
      <c r="H70" s="170">
        <f>'FM_prog MoF_f.'!Z30</f>
        <v>-4.4555672599809952</v>
      </c>
      <c r="I70" s="170">
        <f>'FM_prog MoF_f.'!AD35</f>
        <v>2.5737123633337688</v>
      </c>
      <c r="J70" s="170">
        <f>'FM_prog MoF_f.'!AH40</f>
        <v>7.0422471605450738</v>
      </c>
      <c r="K70" s="170">
        <f>'FM_prog MoF_f.'!AL45</f>
        <v>2.0079668787663678</v>
      </c>
      <c r="L70" s="170">
        <f>'FM_prog MoF_f.'!AP50</f>
        <v>1.9021726838050625</v>
      </c>
      <c r="M70" s="170">
        <f>'FM_prog MoF_f.'!AT55</f>
        <v>3.8852600542676328</v>
      </c>
      <c r="N70" s="170">
        <f>'FM_prog MoF_f.'!AX60</f>
        <v>2.3686147466442264</v>
      </c>
      <c r="O70" s="170">
        <f>'FM_prog MoF_f.'!BB65</f>
        <v>3.3124759358745877</v>
      </c>
      <c r="P70" s="170">
        <f>'FM_prog MoF_f.'!BF70</f>
        <v>3.9905192406926915</v>
      </c>
      <c r="Q70" s="170">
        <f>'FM_prog MoF_f.'!BJ75</f>
        <v>0.58750238349409756</v>
      </c>
      <c r="R70" s="170">
        <f>'FM_prog MoF_f.'!BN80</f>
        <v>-3.5138028419790572</v>
      </c>
      <c r="S70" s="170">
        <f>'FM_prog MoF_f.'!BR85</f>
        <v>6.7317352782466457</v>
      </c>
      <c r="T70" s="170">
        <f>'FM_prog MoF_f.'!BV90</f>
        <v>3.3584739544282343</v>
      </c>
      <c r="U70" s="98"/>
      <c r="V70" s="98"/>
      <c r="W70" s="98"/>
      <c r="X70" s="98"/>
      <c r="Y70" s="98"/>
      <c r="Z70" s="98"/>
      <c r="AA70" s="98"/>
      <c r="AB70" s="98"/>
      <c r="AC70" s="98"/>
      <c r="AD70" s="98"/>
    </row>
    <row r="71" spans="1:30" x14ac:dyDescent="0.35">
      <c r="A71" s="98"/>
      <c r="B71" s="169">
        <v>2004</v>
      </c>
      <c r="C71" s="169">
        <v>2005</v>
      </c>
      <c r="D71" s="169">
        <v>2006</v>
      </c>
      <c r="E71" s="169">
        <v>2007</v>
      </c>
      <c r="F71" s="169">
        <v>2008</v>
      </c>
      <c r="G71" s="169">
        <v>2009</v>
      </c>
      <c r="H71" s="169">
        <v>2010</v>
      </c>
      <c r="I71" s="169">
        <v>2011</v>
      </c>
      <c r="J71" s="169">
        <v>2012</v>
      </c>
      <c r="K71" s="169">
        <v>2013</v>
      </c>
      <c r="L71" s="169">
        <v>2014</v>
      </c>
      <c r="M71" s="169">
        <v>2015</v>
      </c>
      <c r="N71" s="169">
        <v>2016</v>
      </c>
      <c r="O71" s="169">
        <v>2017</v>
      </c>
      <c r="P71" s="169">
        <v>2018</v>
      </c>
      <c r="Q71" s="169">
        <v>2019</v>
      </c>
      <c r="R71" s="169">
        <v>2020</v>
      </c>
      <c r="S71" s="169">
        <v>2021</v>
      </c>
      <c r="T71" s="169">
        <v>2022</v>
      </c>
      <c r="U71" s="98"/>
      <c r="V71" s="98"/>
      <c r="W71" s="98"/>
      <c r="X71" s="98"/>
      <c r="Y71" s="98"/>
      <c r="Z71" s="98"/>
      <c r="AA71" s="98"/>
      <c r="AB71" s="98"/>
      <c r="AC71" s="98"/>
      <c r="AD71" s="98"/>
    </row>
    <row r="72" spans="1:30" ht="24" x14ac:dyDescent="0.35">
      <c r="A72" s="99" t="s">
        <v>297</v>
      </c>
      <c r="B72" s="176"/>
      <c r="C72" s="176"/>
      <c r="D72" s="170">
        <f>'FM_prog MoF_f.'!K5</f>
        <v>6.5</v>
      </c>
      <c r="E72" s="170">
        <f>'FM_prog MoF_f.'!O10</f>
        <v>7</v>
      </c>
      <c r="F72" s="170">
        <f>'FM_prog MoF_f.'!S15</f>
        <v>7.5</v>
      </c>
      <c r="G72" s="170">
        <f>'FM_prog MoF_f.'!W20</f>
        <v>7.5</v>
      </c>
      <c r="H72" s="170">
        <f>'FM_prog MoF_f.'!AA25</f>
        <v>4.5</v>
      </c>
      <c r="I72" s="170">
        <f>'FM_prog MoF_f.'!AE30</f>
        <v>2</v>
      </c>
      <c r="J72" s="170">
        <f>'FM_prog MoF_f.'!AI35</f>
        <v>4</v>
      </c>
      <c r="K72" s="170">
        <f>'FM_prog MoF_f.'!AM40</f>
        <v>4</v>
      </c>
      <c r="L72" s="170">
        <f>'FM_prog MoF_f.'!AQ45</f>
        <v>4</v>
      </c>
      <c r="M72" s="170">
        <f>'FM_prog MoF_f.'!AU50</f>
        <v>4</v>
      </c>
      <c r="N72" s="170">
        <f>'FM_prog MoF_f.'!AY55</f>
        <v>3.3</v>
      </c>
      <c r="O72" s="170">
        <f>'FM_prog MoF_f.'!BC60</f>
        <v>3.6</v>
      </c>
      <c r="P72" s="229">
        <f>'FM_prog MoF_f.'!BG65</f>
        <v>3.4</v>
      </c>
      <c r="Q72" s="229">
        <f>'FM_prog MoF_f.'!BK70</f>
        <v>3.2</v>
      </c>
      <c r="R72" s="229">
        <f>'FM_prog MoF_f.'!BO75</f>
        <v>3.0000007871886964</v>
      </c>
      <c r="S72" s="229">
        <f>'FM_prog MoF_f.'!BS80</f>
        <v>2.8</v>
      </c>
      <c r="T72" s="229">
        <f>'FM_prog MoF_f.'!BW85</f>
        <v>3.1</v>
      </c>
      <c r="U72" s="98"/>
      <c r="V72" s="98"/>
      <c r="W72" s="98"/>
      <c r="X72" s="98"/>
      <c r="Y72" s="98"/>
      <c r="Z72" s="98"/>
      <c r="AA72" s="98"/>
      <c r="AB72" s="98"/>
      <c r="AC72" s="98"/>
      <c r="AD72" s="98"/>
    </row>
    <row r="73" spans="1:30" ht="24" x14ac:dyDescent="0.35">
      <c r="A73" s="99" t="s">
        <v>300</v>
      </c>
      <c r="B73" s="177"/>
      <c r="C73" s="177"/>
      <c r="D73" s="170">
        <f>'FM_prog MoF_f.'!J5</f>
        <v>11.97183569390215</v>
      </c>
      <c r="E73" s="170">
        <f>'FM_prog MoF_f.'!N10</f>
        <v>9.9419216276239979</v>
      </c>
      <c r="F73" s="170">
        <f>'FM_prog MoF_f.'!R15</f>
        <v>-3.2491207230560235</v>
      </c>
      <c r="G73" s="170">
        <f>'FM_prog MoF_f.'!V20</f>
        <v>-14.260140037713171</v>
      </c>
      <c r="H73" s="170">
        <f>'FM_prog MoF_f.'!Z25</f>
        <v>-4.4555672599809952</v>
      </c>
      <c r="I73" s="170">
        <f>'FM_prog MoF_f.'!AD30</f>
        <v>2.5737123633337688</v>
      </c>
      <c r="J73" s="170">
        <f>'FM_prog MoF_f.'!AH35</f>
        <v>7.0422471605450738</v>
      </c>
      <c r="K73" s="170">
        <f>'FM_prog MoF_f.'!AL40</f>
        <v>2.0079668787663678</v>
      </c>
      <c r="L73" s="170">
        <f>'FM_prog MoF_f.'!AP45</f>
        <v>1.9021726838050625</v>
      </c>
      <c r="M73" s="170">
        <f>'FM_prog MoF_f.'!AT50</f>
        <v>3.8852600542676328</v>
      </c>
      <c r="N73" s="170">
        <f>'FM_prog MoF_f.'!AX55</f>
        <v>2.3686147466442264</v>
      </c>
      <c r="O73" s="170">
        <f>'FM_prog MoF_f.'!BB60</f>
        <v>3.3124759358745877</v>
      </c>
      <c r="P73" s="229">
        <f>'FM_prog MoF_f.'!BF65</f>
        <v>3.9905192406926915</v>
      </c>
      <c r="Q73" s="229">
        <f>'FM_prog MoF_f.'!BJ70</f>
        <v>0.58750238349409756</v>
      </c>
      <c r="R73" s="229">
        <f>'FM_prog MoF_f.'!BN75</f>
        <v>-3.5138028419790572</v>
      </c>
      <c r="S73" s="229">
        <f>'FM_prog MoF_f.'!BR80</f>
        <v>6.7317352782466457</v>
      </c>
      <c r="T73" s="229">
        <f>'FM_prog MoF_f.'!BV85</f>
        <v>3.3584739544282343</v>
      </c>
      <c r="U73" s="98"/>
      <c r="V73" s="98"/>
      <c r="W73" s="98"/>
      <c r="X73" s="98"/>
      <c r="Y73" s="98"/>
      <c r="Z73" s="98"/>
      <c r="AA73" s="98"/>
      <c r="AB73" s="98"/>
      <c r="AC73" s="98"/>
      <c r="AD73" s="98"/>
    </row>
    <row r="74" spans="1:30" x14ac:dyDescent="0.35">
      <c r="A74" s="98"/>
      <c r="B74" s="169">
        <v>2004</v>
      </c>
      <c r="C74" s="169">
        <v>2005</v>
      </c>
      <c r="D74" s="169">
        <v>2006</v>
      </c>
      <c r="E74" s="169">
        <v>2007</v>
      </c>
      <c r="F74" s="169">
        <v>2008</v>
      </c>
      <c r="G74" s="169">
        <v>2009</v>
      </c>
      <c r="H74" s="169">
        <v>2010</v>
      </c>
      <c r="I74" s="169">
        <v>2011</v>
      </c>
      <c r="J74" s="169">
        <v>2012</v>
      </c>
      <c r="K74" s="169">
        <v>2013</v>
      </c>
      <c r="L74" s="169">
        <v>2014</v>
      </c>
      <c r="M74" s="169">
        <v>2015</v>
      </c>
      <c r="N74" s="169">
        <v>2016</v>
      </c>
      <c r="O74" s="169">
        <v>2017</v>
      </c>
      <c r="P74" s="169">
        <v>2018</v>
      </c>
      <c r="Q74" s="169">
        <v>2019</v>
      </c>
      <c r="R74" s="169">
        <v>2020</v>
      </c>
      <c r="S74" s="169">
        <v>2021</v>
      </c>
      <c r="T74" s="169">
        <v>2022</v>
      </c>
      <c r="U74" s="98"/>
      <c r="V74" s="98"/>
      <c r="W74" s="98"/>
      <c r="X74" s="98"/>
      <c r="Y74" s="98"/>
      <c r="Z74" s="98"/>
      <c r="AA74" s="98"/>
      <c r="AB74" s="98"/>
      <c r="AC74" s="98"/>
      <c r="AD74" s="98"/>
    </row>
    <row r="75" spans="1:30" ht="24" x14ac:dyDescent="0.35">
      <c r="A75" s="99" t="s">
        <v>298</v>
      </c>
      <c r="B75" s="176"/>
      <c r="C75" s="176"/>
      <c r="D75" s="176"/>
      <c r="E75" s="170">
        <f>'FM_prog MoF_f.'!O5</f>
        <v>6.5</v>
      </c>
      <c r="F75" s="170">
        <f>'FM_prog MoF_f.'!S10</f>
        <v>7</v>
      </c>
      <c r="G75" s="170">
        <f>'FM_prog MoF_f.'!W15</f>
        <v>7.5</v>
      </c>
      <c r="H75" s="170">
        <f>'FM_prog MoF_f.'!AA20</f>
        <v>7.3</v>
      </c>
      <c r="I75" s="170">
        <f>'FM_prog MoF_f.'!AE25</f>
        <v>5.5</v>
      </c>
      <c r="J75" s="170">
        <f>'FM_prog MoF_f.'!AI30</f>
        <v>3.8</v>
      </c>
      <c r="K75" s="170">
        <f>'FM_prog MoF_f.'!AM35</f>
        <v>3.9</v>
      </c>
      <c r="L75" s="170">
        <f>'FM_prog MoF_f.'!AQ40</f>
        <v>4</v>
      </c>
      <c r="M75" s="170">
        <f>'FM_prog MoF_f.'!AU45</f>
        <v>4</v>
      </c>
      <c r="N75" s="170">
        <f>'FM_prog MoF_f.'!AY50</f>
        <v>4</v>
      </c>
      <c r="O75" s="170">
        <f>'FM_prog MoF_f.'!BC55</f>
        <v>3.6</v>
      </c>
      <c r="P75" s="170">
        <f>'FM_prog MoF_f.'!BG60</f>
        <v>3.6</v>
      </c>
      <c r="Q75" s="170">
        <f>'FM_prog MoF_f.'!BK65</f>
        <v>3.4</v>
      </c>
      <c r="R75" s="170">
        <f>'FM_prog MoF_f.'!BO70</f>
        <v>3.2</v>
      </c>
      <c r="S75" s="170">
        <f>'FM_prog MoF_f.'!BS75</f>
        <v>2.8999979680218217</v>
      </c>
      <c r="T75" s="170">
        <f>'FM_prog MoF_f.'!BW80</f>
        <v>2.8</v>
      </c>
      <c r="U75" s="98"/>
      <c r="V75" s="98"/>
      <c r="W75" s="98"/>
      <c r="X75" s="98"/>
      <c r="Y75" s="98"/>
      <c r="Z75" s="98"/>
      <c r="AA75" s="98"/>
      <c r="AB75" s="98"/>
      <c r="AC75" s="98"/>
      <c r="AD75" s="98"/>
    </row>
    <row r="76" spans="1:30" ht="24" x14ac:dyDescent="0.35">
      <c r="A76" s="99" t="s">
        <v>301</v>
      </c>
      <c r="B76" s="177"/>
      <c r="C76" s="177"/>
      <c r="D76" s="177"/>
      <c r="E76" s="170">
        <f>'FM_prog MoF_f.'!N5</f>
        <v>9.9419216276239979</v>
      </c>
      <c r="F76" s="170">
        <f>'FM_prog MoF_f.'!R10</f>
        <v>-3.2491207230560235</v>
      </c>
      <c r="G76" s="170">
        <f>'FM_prog MoF_f.'!V15</f>
        <v>-14.260140037713171</v>
      </c>
      <c r="H76" s="170">
        <f>'FM_prog MoF_f.'!Z20</f>
        <v>-4.4555672599809952</v>
      </c>
      <c r="I76" s="170">
        <f>'FM_prog MoF_f.'!AD25</f>
        <v>2.5737123633337688</v>
      </c>
      <c r="J76" s="170">
        <f>'FM_prog MoF_f.'!AH30</f>
        <v>7.0422471605450738</v>
      </c>
      <c r="K76" s="170">
        <f>'FM_prog MoF_f.'!AL35</f>
        <v>2.0079668787663678</v>
      </c>
      <c r="L76" s="170">
        <f>'FM_prog MoF_f.'!AP40</f>
        <v>1.9021726838050625</v>
      </c>
      <c r="M76" s="170">
        <f>'FM_prog MoF_f.'!AT45</f>
        <v>3.8852600542676328</v>
      </c>
      <c r="N76" s="170">
        <f>'FM_prog MoF_f.'!AX50</f>
        <v>2.3686147466442264</v>
      </c>
      <c r="O76" s="170">
        <f>'FM_prog MoF_f.'!BB55</f>
        <v>3.3124759358745877</v>
      </c>
      <c r="P76" s="170">
        <f>'FM_prog MoF_f.'!BF60</f>
        <v>3.9905192406926915</v>
      </c>
      <c r="Q76" s="170">
        <f>'FM_prog MoF_f.'!BJ65</f>
        <v>0.58750238349409756</v>
      </c>
      <c r="R76" s="170">
        <f>'FM_prog MoF_f.'!BN70</f>
        <v>-3.5138028419790572</v>
      </c>
      <c r="S76" s="170">
        <f>'FM_prog MoF_f.'!BR75</f>
        <v>6.7317352782466457</v>
      </c>
      <c r="T76" s="170">
        <f>'FM_prog MoF_f.'!BV80</f>
        <v>3.3584739544282343</v>
      </c>
      <c r="U76" s="98"/>
      <c r="V76" s="98"/>
      <c r="W76" s="98"/>
      <c r="X76" s="98"/>
      <c r="Y76" s="98"/>
      <c r="Z76" s="98"/>
      <c r="AA76" s="98"/>
      <c r="AB76" s="98"/>
      <c r="AC76" s="98"/>
      <c r="AD76" s="98"/>
    </row>
    <row r="77" spans="1:30" x14ac:dyDescent="0.35">
      <c r="A77" s="98"/>
      <c r="B77" s="172"/>
      <c r="C77" s="172"/>
      <c r="D77" s="172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0"/>
      <c r="R77" s="170"/>
      <c r="S77" s="170"/>
      <c r="T77" s="170"/>
      <c r="U77" s="98"/>
      <c r="V77" s="98"/>
      <c r="W77" s="98"/>
      <c r="X77" s="98"/>
      <c r="Y77" s="98"/>
      <c r="Z77" s="98"/>
      <c r="AA77" s="98"/>
      <c r="AB77" s="98"/>
      <c r="AC77" s="98"/>
      <c r="AD77" s="98"/>
    </row>
    <row r="78" spans="1:30" x14ac:dyDescent="0.35">
      <c r="A78" s="98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0"/>
      <c r="R78" s="170"/>
      <c r="S78" s="170"/>
      <c r="T78" s="170"/>
      <c r="U78" s="98"/>
      <c r="V78" s="98"/>
      <c r="W78" s="98"/>
      <c r="X78" s="98"/>
      <c r="Y78" s="98"/>
      <c r="Z78" s="98"/>
      <c r="AA78" s="98"/>
      <c r="AB78" s="98"/>
      <c r="AC78" s="98"/>
      <c r="AD78" s="98"/>
    </row>
    <row r="79" spans="1:30" x14ac:dyDescent="0.35">
      <c r="A79" s="98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0"/>
      <c r="R79" s="170"/>
      <c r="S79" s="170"/>
      <c r="T79" s="170"/>
      <c r="U79" s="98"/>
      <c r="V79" s="98"/>
      <c r="W79" s="98"/>
      <c r="X79" s="98"/>
      <c r="Y79" s="98"/>
      <c r="Z79" s="98"/>
      <c r="AA79" s="98"/>
      <c r="AB79" s="98"/>
      <c r="AC79" s="98"/>
      <c r="AD79" s="98"/>
    </row>
    <row r="80" spans="1:30" x14ac:dyDescent="0.35">
      <c r="A80" s="98"/>
      <c r="B80" s="169">
        <v>2004</v>
      </c>
      <c r="C80" s="169">
        <v>2005</v>
      </c>
      <c r="D80" s="169">
        <v>2006</v>
      </c>
      <c r="E80" s="169">
        <v>2007</v>
      </c>
      <c r="F80" s="169">
        <v>2008</v>
      </c>
      <c r="G80" s="169">
        <v>2009</v>
      </c>
      <c r="H80" s="169">
        <v>2010</v>
      </c>
      <c r="I80" s="169">
        <v>2011</v>
      </c>
      <c r="J80" s="169">
        <v>2012</v>
      </c>
      <c r="K80" s="169">
        <v>2013</v>
      </c>
      <c r="L80" s="169">
        <v>2014</v>
      </c>
      <c r="M80" s="169">
        <v>2015</v>
      </c>
      <c r="N80" s="169">
        <v>2016</v>
      </c>
      <c r="O80" s="169">
        <v>2017</v>
      </c>
      <c r="P80" s="169">
        <v>2018</v>
      </c>
      <c r="Q80" s="169">
        <v>2019</v>
      </c>
      <c r="R80" s="169">
        <v>2020</v>
      </c>
      <c r="S80" s="169">
        <v>2021</v>
      </c>
      <c r="T80" s="169">
        <v>2022</v>
      </c>
      <c r="U80" s="98"/>
      <c r="V80" s="98"/>
      <c r="W80" s="98"/>
      <c r="X80" s="98"/>
      <c r="Y80" s="98"/>
      <c r="Z80" s="98"/>
      <c r="AA80" s="98"/>
      <c r="AB80" s="98"/>
      <c r="AC80" s="98"/>
      <c r="AD80" s="98"/>
    </row>
    <row r="81" spans="1:32" x14ac:dyDescent="0.35">
      <c r="A81" s="98" t="s">
        <v>173</v>
      </c>
      <c r="B81" s="174">
        <v>8.2841459778732371</v>
      </c>
      <c r="C81" s="174">
        <v>10.720365956564876</v>
      </c>
      <c r="D81" s="174">
        <v>11.97183569390215</v>
      </c>
      <c r="E81" s="174">
        <v>9.9419216276239979</v>
      </c>
      <c r="F81" s="174">
        <v>-3.2491207230560235</v>
      </c>
      <c r="G81" s="174">
        <v>-14.260140037713171</v>
      </c>
      <c r="H81" s="174">
        <v>-4.4555672599809952</v>
      </c>
      <c r="I81" s="174">
        <v>2.5737123633337688</v>
      </c>
      <c r="J81" s="174">
        <v>7.0422471605450738</v>
      </c>
      <c r="K81" s="174">
        <v>2.0079668787663678</v>
      </c>
      <c r="L81" s="174">
        <v>1.9021726838050625</v>
      </c>
      <c r="M81" s="174">
        <v>3.8852600542676328</v>
      </c>
      <c r="N81" s="174">
        <v>2.3686147466442264</v>
      </c>
      <c r="O81" s="174">
        <v>3.3124759358745877</v>
      </c>
      <c r="P81" s="174">
        <v>3.9905192406926915</v>
      </c>
      <c r="Q81" s="174">
        <v>0.58750238349409756</v>
      </c>
      <c r="R81" s="171">
        <v>-3.5138028419790572</v>
      </c>
      <c r="S81" s="171">
        <v>6.7317352782466457</v>
      </c>
      <c r="T81" s="171">
        <v>3.3584739544282343</v>
      </c>
      <c r="U81" s="171"/>
      <c r="V81" s="98"/>
      <c r="W81" s="98"/>
      <c r="X81" s="98"/>
      <c r="Y81" s="98"/>
      <c r="Z81" s="98"/>
      <c r="AA81" s="98"/>
      <c r="AB81" s="98"/>
      <c r="AC81" s="98"/>
      <c r="AD81" s="98"/>
      <c r="AF81" s="247" t="s">
        <v>116</v>
      </c>
    </row>
    <row r="82" spans="1:32" x14ac:dyDescent="0.35">
      <c r="A82" s="98" t="s">
        <v>169</v>
      </c>
      <c r="B82" s="171">
        <v>7.5</v>
      </c>
      <c r="C82" s="171">
        <v>7.5</v>
      </c>
      <c r="D82" s="171">
        <v>11</v>
      </c>
      <c r="E82" s="171">
        <v>9.5</v>
      </c>
      <c r="F82" s="171">
        <v>1.3</v>
      </c>
      <c r="G82" s="171">
        <v>-18</v>
      </c>
      <c r="H82" s="171">
        <v>-0.4</v>
      </c>
      <c r="I82" s="171">
        <v>4.5</v>
      </c>
      <c r="J82" s="171">
        <v>4</v>
      </c>
      <c r="K82" s="171">
        <v>4.2</v>
      </c>
      <c r="L82" s="171">
        <v>2.9</v>
      </c>
      <c r="M82" s="171">
        <v>2.1</v>
      </c>
      <c r="N82" s="171">
        <v>2.5</v>
      </c>
      <c r="O82" s="171">
        <v>3.7</v>
      </c>
      <c r="P82" s="171">
        <v>4.7550400611475254</v>
      </c>
      <c r="Q82" s="171">
        <v>3.2</v>
      </c>
      <c r="R82" s="171" t="s">
        <v>152</v>
      </c>
      <c r="S82" s="171">
        <v>3.7</v>
      </c>
      <c r="T82" s="171"/>
      <c r="U82" s="171"/>
      <c r="V82" s="98"/>
      <c r="W82" s="98"/>
      <c r="X82" s="98"/>
      <c r="Y82" s="98"/>
      <c r="Z82" s="98"/>
      <c r="AA82" s="98"/>
      <c r="AB82" s="98"/>
      <c r="AC82" s="98"/>
      <c r="AD82" s="98"/>
      <c r="AF82" s="247" t="s">
        <v>162</v>
      </c>
    </row>
    <row r="83" spans="1:32" x14ac:dyDescent="0.35">
      <c r="A83" s="98" t="s">
        <v>170</v>
      </c>
      <c r="B83" s="171"/>
      <c r="C83" s="171">
        <v>6.7</v>
      </c>
      <c r="D83" s="171">
        <v>7.5</v>
      </c>
      <c r="E83" s="171">
        <v>9</v>
      </c>
      <c r="F83" s="171">
        <v>7.5</v>
      </c>
      <c r="G83" s="171">
        <v>2</v>
      </c>
      <c r="H83" s="171">
        <v>-4</v>
      </c>
      <c r="I83" s="171">
        <v>3.3</v>
      </c>
      <c r="J83" s="171">
        <v>2.5</v>
      </c>
      <c r="K83" s="171">
        <v>3.7</v>
      </c>
      <c r="L83" s="171">
        <v>4.2</v>
      </c>
      <c r="M83" s="171">
        <v>2.8</v>
      </c>
      <c r="N83" s="171">
        <v>3</v>
      </c>
      <c r="O83" s="171">
        <v>3.5</v>
      </c>
      <c r="P83" s="171">
        <v>3.4</v>
      </c>
      <c r="Q83" s="171">
        <v>2.9999955901157733</v>
      </c>
      <c r="R83" s="171">
        <v>2.8</v>
      </c>
      <c r="S83" s="171">
        <v>5.0999999999999996</v>
      </c>
      <c r="T83" s="171">
        <v>5</v>
      </c>
      <c r="U83" s="171"/>
      <c r="V83" s="98"/>
      <c r="W83" s="98"/>
      <c r="X83" s="98"/>
      <c r="Y83" s="98"/>
      <c r="Z83" s="98"/>
      <c r="AA83" s="98"/>
      <c r="AB83" s="98"/>
      <c r="AC83" s="98"/>
      <c r="AD83" s="98"/>
      <c r="AF83" s="247" t="s">
        <v>119</v>
      </c>
    </row>
    <row r="84" spans="1:32" x14ac:dyDescent="0.35">
      <c r="A84" s="98" t="s">
        <v>171</v>
      </c>
      <c r="B84" s="171"/>
      <c r="C84" s="171"/>
      <c r="D84" s="171">
        <v>6.5</v>
      </c>
      <c r="E84" s="171">
        <v>7</v>
      </c>
      <c r="F84" s="171">
        <v>7.5</v>
      </c>
      <c r="G84" s="171">
        <v>7.5</v>
      </c>
      <c r="H84" s="171">
        <v>4.5</v>
      </c>
      <c r="I84" s="171">
        <v>2</v>
      </c>
      <c r="J84" s="171">
        <v>4</v>
      </c>
      <c r="K84" s="171">
        <v>4</v>
      </c>
      <c r="L84" s="171">
        <v>4</v>
      </c>
      <c r="M84" s="171">
        <v>4</v>
      </c>
      <c r="N84" s="171">
        <v>3.3</v>
      </c>
      <c r="O84" s="171">
        <v>3.6</v>
      </c>
      <c r="P84" s="171">
        <v>3.4</v>
      </c>
      <c r="Q84" s="171">
        <v>3.2</v>
      </c>
      <c r="R84" s="171">
        <v>3.0000007871886964</v>
      </c>
      <c r="S84" s="171">
        <v>2.8</v>
      </c>
      <c r="T84" s="171">
        <v>3.1</v>
      </c>
      <c r="U84" s="171"/>
      <c r="V84" s="98"/>
      <c r="W84" s="98"/>
      <c r="X84" s="98"/>
      <c r="Y84" s="98"/>
      <c r="Z84" s="98"/>
      <c r="AA84" s="98"/>
      <c r="AB84" s="98"/>
      <c r="AC84" s="98"/>
      <c r="AD84" s="98"/>
      <c r="AF84" s="247" t="s">
        <v>117</v>
      </c>
    </row>
    <row r="85" spans="1:32" x14ac:dyDescent="0.35">
      <c r="A85" s="98" t="s">
        <v>172</v>
      </c>
      <c r="B85" s="171"/>
      <c r="C85" s="171"/>
      <c r="D85" s="171"/>
      <c r="E85" s="171">
        <v>6.5</v>
      </c>
      <c r="F85" s="171">
        <v>7</v>
      </c>
      <c r="G85" s="171">
        <v>7.5</v>
      </c>
      <c r="H85" s="171">
        <v>7.3</v>
      </c>
      <c r="I85" s="171">
        <v>5.5</v>
      </c>
      <c r="J85" s="171">
        <v>3.8</v>
      </c>
      <c r="K85" s="171">
        <v>3.9</v>
      </c>
      <c r="L85" s="171">
        <v>4</v>
      </c>
      <c r="M85" s="171">
        <v>4</v>
      </c>
      <c r="N85" s="171">
        <v>4</v>
      </c>
      <c r="O85" s="171">
        <v>3.6</v>
      </c>
      <c r="P85" s="171">
        <v>3.6</v>
      </c>
      <c r="Q85" s="171">
        <v>3.4</v>
      </c>
      <c r="R85" s="171">
        <v>3.2</v>
      </c>
      <c r="S85" s="171">
        <v>2.8999979680218217</v>
      </c>
      <c r="T85" s="171">
        <v>2.8</v>
      </c>
      <c r="U85" s="171"/>
      <c r="V85" s="98"/>
      <c r="W85" s="98"/>
      <c r="X85" s="98"/>
      <c r="Y85" s="98"/>
      <c r="Z85" s="98"/>
      <c r="AA85" s="98"/>
      <c r="AB85" s="98"/>
      <c r="AC85" s="98"/>
      <c r="AD85" s="98"/>
      <c r="AF85" s="247" t="s">
        <v>118</v>
      </c>
    </row>
    <row r="86" spans="1:32" x14ac:dyDescent="0.35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171"/>
      <c r="S86" s="171"/>
      <c r="T86" s="171"/>
      <c r="U86" s="171"/>
      <c r="V86" s="98"/>
      <c r="W86" s="98"/>
      <c r="X86" s="98"/>
      <c r="Y86" s="98"/>
      <c r="Z86" s="98"/>
      <c r="AA86" s="98"/>
      <c r="AB86" s="98"/>
      <c r="AC86" s="98"/>
      <c r="AD86" s="98"/>
    </row>
    <row r="87" spans="1:32" x14ac:dyDescent="0.35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</row>
    <row r="88" spans="1:32" x14ac:dyDescent="0.35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</row>
    <row r="89" spans="1:32" x14ac:dyDescent="0.35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</row>
    <row r="90" spans="1:32" x14ac:dyDescent="0.35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</row>
    <row r="91" spans="1:32" x14ac:dyDescent="0.35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</row>
    <row r="92" spans="1:32" x14ac:dyDescent="0.35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</row>
    <row r="93" spans="1:32" x14ac:dyDescent="0.35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</row>
    <row r="94" spans="1:32" x14ac:dyDescent="0.35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</row>
    <row r="95" spans="1:32" x14ac:dyDescent="0.35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</row>
    <row r="96" spans="1:32" x14ac:dyDescent="0.35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</row>
    <row r="97" spans="1:30" x14ac:dyDescent="0.35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</row>
    <row r="98" spans="1:30" x14ac:dyDescent="0.35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</row>
    <row r="99" spans="1:30" x14ac:dyDescent="0.35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</row>
    <row r="100" spans="1:30" x14ac:dyDescent="0.35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</row>
    <row r="101" spans="1:30" x14ac:dyDescent="0.35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</row>
    <row r="102" spans="1:30" x14ac:dyDescent="0.35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</row>
    <row r="103" spans="1:30" x14ac:dyDescent="0.35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</row>
    <row r="104" spans="1:30" x14ac:dyDescent="0.35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</row>
    <row r="105" spans="1:30" x14ac:dyDescent="0.35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</row>
    <row r="106" spans="1:30" x14ac:dyDescent="0.35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</row>
    <row r="107" spans="1:30" x14ac:dyDescent="0.35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</row>
    <row r="108" spans="1:30" x14ac:dyDescent="0.35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</row>
    <row r="109" spans="1:30" x14ac:dyDescent="0.35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</row>
    <row r="110" spans="1:30" x14ac:dyDescent="0.35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</row>
    <row r="111" spans="1:30" x14ac:dyDescent="0.35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</row>
    <row r="112" spans="1:30" x14ac:dyDescent="0.35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</row>
    <row r="113" spans="1:30" x14ac:dyDescent="0.35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</row>
    <row r="114" spans="1:30" x14ac:dyDescent="0.35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</row>
    <row r="115" spans="1:30" x14ac:dyDescent="0.35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</row>
    <row r="116" spans="1:30" x14ac:dyDescent="0.35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</row>
    <row r="117" spans="1:30" x14ac:dyDescent="0.3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</row>
    <row r="118" spans="1:30" x14ac:dyDescent="0.35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</row>
    <row r="119" spans="1:30" x14ac:dyDescent="0.35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</row>
    <row r="120" spans="1:30" x14ac:dyDescent="0.35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</row>
    <row r="121" spans="1:30" x14ac:dyDescent="0.35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</row>
    <row r="122" spans="1:30" x14ac:dyDescent="0.35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</row>
    <row r="123" spans="1:30" x14ac:dyDescent="0.35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</row>
    <row r="124" spans="1:30" x14ac:dyDescent="0.35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</row>
    <row r="127" spans="1:30" x14ac:dyDescent="0.35">
      <c r="A127" s="95" t="s">
        <v>302</v>
      </c>
      <c r="B127" s="164">
        <v>2004</v>
      </c>
      <c r="C127" s="164">
        <v>2005</v>
      </c>
      <c r="D127" s="164">
        <v>2006</v>
      </c>
      <c r="E127" s="164">
        <v>2007</v>
      </c>
      <c r="F127" s="164">
        <v>2008</v>
      </c>
      <c r="G127" s="164">
        <v>2009</v>
      </c>
      <c r="H127" s="164">
        <v>2010</v>
      </c>
      <c r="I127" s="164">
        <v>2011</v>
      </c>
      <c r="J127" s="164">
        <v>2012</v>
      </c>
      <c r="K127" s="164">
        <v>2013</v>
      </c>
      <c r="L127" s="164">
        <v>2014</v>
      </c>
      <c r="M127" s="164">
        <v>2015</v>
      </c>
      <c r="N127" s="164">
        <v>2016</v>
      </c>
      <c r="O127" s="164">
        <v>2017</v>
      </c>
      <c r="P127" s="164">
        <v>2018</v>
      </c>
      <c r="Q127" s="164">
        <v>2019</v>
      </c>
      <c r="R127" s="164">
        <v>2020</v>
      </c>
      <c r="S127" s="164">
        <v>2021</v>
      </c>
      <c r="T127" s="164">
        <v>2022</v>
      </c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</row>
    <row r="128" spans="1:30" ht="24" x14ac:dyDescent="0.35">
      <c r="A128" s="96" t="s">
        <v>304</v>
      </c>
      <c r="B128" s="168">
        <f>'FM_prog MoF_f.'!C6</f>
        <v>6</v>
      </c>
      <c r="C128" s="168">
        <f>'FM_prog MoF_f.'!G11</f>
        <v>6.6</v>
      </c>
      <c r="D128" s="168">
        <f>'FM_prog MoF_f.'!K16</f>
        <v>9.4</v>
      </c>
      <c r="E128" s="168">
        <f>'FM_prog MoF_f.'!O21</f>
        <v>10.5</v>
      </c>
      <c r="F128" s="168">
        <f>'FM_prog MoF_f.'!S26</f>
        <v>13.9</v>
      </c>
      <c r="G128" s="168">
        <f>'FM_prog MoF_f.'!W31</f>
        <v>-2.1</v>
      </c>
      <c r="H128" s="168">
        <f>'FM_prog MoF_f.'!AA36</f>
        <v>-3</v>
      </c>
      <c r="I128" s="168">
        <f>'FM_prog MoF_f.'!AE41</f>
        <v>4</v>
      </c>
      <c r="J128" s="168">
        <f>'FM_prog MoF_f.'!AI46</f>
        <v>2.6</v>
      </c>
      <c r="K128" s="168">
        <f>'FM_prog MoF_f.'!AM51</f>
        <v>1</v>
      </c>
      <c r="L128" s="168">
        <f>'FM_prog MoF_f.'!AQ56</f>
        <v>0.9</v>
      </c>
      <c r="M128" s="168">
        <f>'FM_prog MoF_f.'!AU61</f>
        <v>1.1000000000000001</v>
      </c>
      <c r="N128" s="168">
        <f>'FM_prog MoF_f.'!AY66</f>
        <v>0.3</v>
      </c>
      <c r="O128" s="168">
        <f>'FM_prog MoF_f.'!BC71</f>
        <v>2.8</v>
      </c>
      <c r="P128" s="168">
        <f>'FM_prog MoF_f.'!BG76</f>
        <v>3.0921657341778541</v>
      </c>
      <c r="Q128" s="168">
        <f>'FM_prog MoF_f.'!BK81</f>
        <v>3.1</v>
      </c>
      <c r="R128" s="168">
        <f>'FM_prog MoF_f.'!BO86</f>
        <v>-0.5</v>
      </c>
      <c r="S128" s="168">
        <f>'FM_prog MoF_f.'!BS91</f>
        <v>3.1</v>
      </c>
      <c r="T128" s="168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</row>
    <row r="129" spans="1:32" ht="24" x14ac:dyDescent="0.35">
      <c r="A129" s="96" t="s">
        <v>303</v>
      </c>
      <c r="B129" s="168">
        <f>'FM_prog MoF_f.'!B6</f>
        <v>7.0999999999999952</v>
      </c>
      <c r="C129" s="168">
        <f>'FM_prog MoF_f.'!F11</f>
        <v>11.20000000000001</v>
      </c>
      <c r="D129" s="168">
        <f>'FM_prog MoF_f.'!J16</f>
        <v>12.400000000000011</v>
      </c>
      <c r="E129" s="168">
        <f>'FM_prog MoF_f.'!N21</f>
        <v>20.100000000000009</v>
      </c>
      <c r="F129" s="168">
        <f>'FM_prog MoF_f.'!R26</f>
        <v>11.7</v>
      </c>
      <c r="G129" s="168">
        <f>'FM_prog MoF_f.'!V31</f>
        <v>-9.6999999999999975</v>
      </c>
      <c r="H129" s="168">
        <f>'FM_prog MoF_f.'!Z36</f>
        <v>-0.40000000000000036</v>
      </c>
      <c r="I129" s="168">
        <f>'FM_prog MoF_f.'!AD41</f>
        <v>6.4999999999999947</v>
      </c>
      <c r="J129" s="168">
        <f>'FM_prog MoF_f.'!AH46</f>
        <v>3.6000000000000032</v>
      </c>
      <c r="K129" s="168">
        <f>'FM_prog MoF_f.'!AL51</f>
        <v>1.6999999999999904</v>
      </c>
      <c r="L129" s="168">
        <f>'FM_prog MoF_f.'!AP56</f>
        <v>1.8999999999999906</v>
      </c>
      <c r="M129" s="168">
        <f>'FM_prog MoF_f.'!AT61</f>
        <v>9.9999999999988987E-2</v>
      </c>
      <c r="N129" s="168">
        <f>'FM_prog MoF_f.'!AX66</f>
        <v>0.8999999999999897</v>
      </c>
      <c r="O129" s="168">
        <f>'FM_prog MoF_f.'!BB71</f>
        <v>2.8999999999999915</v>
      </c>
      <c r="P129" s="168">
        <f>'FM_prog MoF_f.'!BF76</f>
        <v>3.8999999999999924</v>
      </c>
      <c r="Q129" s="168">
        <f>'FM_prog MoF_f.'!BJ76</f>
        <v>4.2999999999999927</v>
      </c>
      <c r="R129" s="168">
        <f>'FM_prog MoF_f.'!BN86</f>
        <v>2.0999999999999908</v>
      </c>
      <c r="S129" s="168">
        <f>'FM_prog MoF_f.'!BR91</f>
        <v>3.8000000000000034</v>
      </c>
      <c r="T129" s="168"/>
      <c r="U129" s="168"/>
      <c r="V129" s="168"/>
      <c r="W129" s="95"/>
      <c r="X129" s="95"/>
      <c r="Y129" s="95"/>
      <c r="Z129" s="95"/>
      <c r="AA129" s="95"/>
      <c r="AB129" s="95"/>
      <c r="AC129" s="95"/>
      <c r="AD129" s="95"/>
    </row>
    <row r="130" spans="1:32" x14ac:dyDescent="0.35">
      <c r="A130" s="95"/>
      <c r="B130" s="164">
        <v>2004</v>
      </c>
      <c r="C130" s="164">
        <v>2005</v>
      </c>
      <c r="D130" s="164">
        <v>2006</v>
      </c>
      <c r="E130" s="164">
        <v>2007</v>
      </c>
      <c r="F130" s="164">
        <v>2008</v>
      </c>
      <c r="G130" s="164">
        <v>2009</v>
      </c>
      <c r="H130" s="164">
        <v>2010</v>
      </c>
      <c r="I130" s="164">
        <v>2011</v>
      </c>
      <c r="J130" s="164">
        <v>2012</v>
      </c>
      <c r="K130" s="164">
        <v>2013</v>
      </c>
      <c r="L130" s="164">
        <v>2014</v>
      </c>
      <c r="M130" s="164">
        <v>2015</v>
      </c>
      <c r="N130" s="164">
        <v>2016</v>
      </c>
      <c r="O130" s="164">
        <v>2017</v>
      </c>
      <c r="P130" s="164">
        <v>2018</v>
      </c>
      <c r="Q130" s="164">
        <v>2019</v>
      </c>
      <c r="R130" s="164">
        <v>2020</v>
      </c>
      <c r="S130" s="164">
        <v>2021</v>
      </c>
      <c r="T130" s="164">
        <v>2022</v>
      </c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</row>
    <row r="131" spans="1:32" ht="24" x14ac:dyDescent="0.35">
      <c r="A131" s="96" t="s">
        <v>308</v>
      </c>
      <c r="B131" s="176"/>
      <c r="C131" s="168">
        <f>'FM_prog MoF_f.'!G6</f>
        <v>4.0999999999999996</v>
      </c>
      <c r="D131" s="168">
        <f>'FM_prog MoF_f.'!K11</f>
        <v>4.5</v>
      </c>
      <c r="E131" s="168">
        <f>'FM_prog MoF_f.'!O16</f>
        <v>7.4</v>
      </c>
      <c r="F131" s="168">
        <f>'FM_prog MoF_f.'!S21</f>
        <v>7.8</v>
      </c>
      <c r="G131" s="168">
        <f>'FM_prog MoF_f.'!W26</f>
        <v>8.6</v>
      </c>
      <c r="H131" s="168">
        <f>'FM_prog MoF_f.'!AA31</f>
        <v>-5</v>
      </c>
      <c r="I131" s="168">
        <f>'FM_prog MoF_f.'!AE36</f>
        <v>0.60000000000000009</v>
      </c>
      <c r="J131" s="168">
        <f>'FM_prog MoF_f.'!AI41</f>
        <v>1.7</v>
      </c>
      <c r="K131" s="168">
        <f>'FM_prog MoF_f.'!AM46</f>
        <v>2</v>
      </c>
      <c r="L131" s="168">
        <f>'FM_prog MoF_f.'!AQ51</f>
        <v>2.2999999999999998</v>
      </c>
      <c r="M131" s="168">
        <f>'FM_prog MoF_f.'!AU56</f>
        <v>2.4</v>
      </c>
      <c r="N131" s="168">
        <f>'FM_prog MoF_f.'!AY61</f>
        <v>2.1</v>
      </c>
      <c r="O131" s="168">
        <f>'FM_prog MoF_f.'!BC66</f>
        <v>1.7</v>
      </c>
      <c r="P131" s="168">
        <f>'FM_prog MoF_f.'!BG71</f>
        <v>2.8</v>
      </c>
      <c r="Q131" s="168">
        <f>'FM_prog MoF_f.'!BK76</f>
        <v>3.109898970672262</v>
      </c>
      <c r="R131" s="168">
        <f>'FM_prog MoF_f.'!BO81</f>
        <v>2.7</v>
      </c>
      <c r="S131" s="168">
        <f>'FM_prog MoF_f.'!BS86</f>
        <v>1.3</v>
      </c>
      <c r="T131" s="168">
        <f>'FM_prog MoF_f.'!BW91</f>
        <v>3.3</v>
      </c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</row>
    <row r="132" spans="1:32" ht="24" x14ac:dyDescent="0.35">
      <c r="A132" s="96" t="s">
        <v>305</v>
      </c>
      <c r="B132" s="177"/>
      <c r="C132" s="168">
        <f>'FM_prog MoF_f.'!F6</f>
        <v>11.20000000000001</v>
      </c>
      <c r="D132" s="168">
        <f>'FM_prog MoF_f.'!J11</f>
        <v>12.400000000000011</v>
      </c>
      <c r="E132" s="168">
        <f>'FM_prog MoF_f.'!N16</f>
        <v>20.100000000000009</v>
      </c>
      <c r="F132" s="168">
        <f>'FM_prog MoF_f.'!R21</f>
        <v>11.7</v>
      </c>
      <c r="G132" s="168">
        <f>'FM_prog MoF_f.'!V26</f>
        <v>-9.6999999999999975</v>
      </c>
      <c r="H132" s="168">
        <f>'FM_prog MoF_f.'!Z31</f>
        <v>-0.40000000000000036</v>
      </c>
      <c r="I132" s="168">
        <f>'FM_prog MoF_f.'!AD36</f>
        <v>6.4999999999999947</v>
      </c>
      <c r="J132" s="168">
        <f>'FM_prog MoF_f.'!AH41</f>
        <v>3.6000000000000032</v>
      </c>
      <c r="K132" s="168">
        <f>'FM_prog MoF_f.'!AL46</f>
        <v>1.6999999999999904</v>
      </c>
      <c r="L132" s="168">
        <f>'FM_prog MoF_f.'!AP51</f>
        <v>1.8999999999999906</v>
      </c>
      <c r="M132" s="168">
        <f>'FM_prog MoF_f.'!AT56</f>
        <v>9.9999999999988987E-2</v>
      </c>
      <c r="N132" s="168">
        <f>'FM_prog MoF_f.'!AX61</f>
        <v>0.8999999999999897</v>
      </c>
      <c r="O132" s="168">
        <f>'FM_prog MoF_f.'!BB66</f>
        <v>2.8999999999999915</v>
      </c>
      <c r="P132" s="168">
        <f>'FM_prog MoF_f.'!BF71</f>
        <v>3.8999999999999924</v>
      </c>
      <c r="Q132" s="168">
        <f>'FM_prog MoF_f.'!BJ76</f>
        <v>4.2999999999999927</v>
      </c>
      <c r="R132" s="168">
        <f>'FM_prog MoF_f.'!BN81</f>
        <v>2.0999999999999908</v>
      </c>
      <c r="S132" s="168">
        <f>'FM_prog MoF_f.'!BR86</f>
        <v>3.8000000000000034</v>
      </c>
      <c r="T132" s="168">
        <f>'FM_prog MoF_f.'!BV91</f>
        <v>12.79999999999999</v>
      </c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</row>
    <row r="133" spans="1:32" x14ac:dyDescent="0.35">
      <c r="A133" s="95"/>
      <c r="B133" s="164">
        <v>2004</v>
      </c>
      <c r="C133" s="164">
        <v>2005</v>
      </c>
      <c r="D133" s="164">
        <v>2006</v>
      </c>
      <c r="E133" s="164">
        <v>2007</v>
      </c>
      <c r="F133" s="164">
        <v>2008</v>
      </c>
      <c r="G133" s="164">
        <v>2009</v>
      </c>
      <c r="H133" s="164">
        <v>2010</v>
      </c>
      <c r="I133" s="164">
        <v>2011</v>
      </c>
      <c r="J133" s="164">
        <v>2012</v>
      </c>
      <c r="K133" s="164">
        <v>2013</v>
      </c>
      <c r="L133" s="164">
        <v>2014</v>
      </c>
      <c r="M133" s="164">
        <v>2015</v>
      </c>
      <c r="N133" s="164">
        <v>2016</v>
      </c>
      <c r="O133" s="164">
        <v>2017</v>
      </c>
      <c r="P133" s="164">
        <v>2018</v>
      </c>
      <c r="Q133" s="164">
        <v>2019</v>
      </c>
      <c r="R133" s="164">
        <v>2020</v>
      </c>
      <c r="S133" s="164">
        <v>2021</v>
      </c>
      <c r="T133" s="164">
        <v>2022</v>
      </c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</row>
    <row r="134" spans="1:32" ht="24" x14ac:dyDescent="0.35">
      <c r="A134" s="96" t="s">
        <v>309</v>
      </c>
      <c r="B134" s="176"/>
      <c r="C134" s="176"/>
      <c r="D134" s="168">
        <f>'FM_prog MoF_f.'!K6</f>
        <v>2.9</v>
      </c>
      <c r="E134" s="168">
        <f>'FM_prog MoF_f.'!O11</f>
        <v>3.3</v>
      </c>
      <c r="F134" s="168">
        <f>'FM_prog MoF_f.'!S16</f>
        <v>6</v>
      </c>
      <c r="G134" s="168">
        <f>'FM_prog MoF_f.'!W21</f>
        <v>6</v>
      </c>
      <c r="H134" s="168">
        <f>'FM_prog MoF_f.'!AA26</f>
        <v>6</v>
      </c>
      <c r="I134" s="168">
        <f>'FM_prog MoF_f.'!AE31</f>
        <v>-2.2000000000000002</v>
      </c>
      <c r="J134" s="168">
        <f>'FM_prog MoF_f.'!AI36</f>
        <v>1</v>
      </c>
      <c r="K134" s="168">
        <f>'FM_prog MoF_f.'!AM41</f>
        <v>2</v>
      </c>
      <c r="L134" s="168">
        <f>'FM_prog MoF_f.'!AQ46</f>
        <v>2</v>
      </c>
      <c r="M134" s="168">
        <f>'FM_prog MoF_f.'!AU51</f>
        <v>2.5</v>
      </c>
      <c r="N134" s="168">
        <f>'FM_prog MoF_f.'!AY56</f>
        <v>2.5</v>
      </c>
      <c r="O134" s="168">
        <f>'FM_prog MoF_f.'!BC61</f>
        <v>2.5</v>
      </c>
      <c r="P134" s="168">
        <f>'FM_prog MoF_f.'!BG66</f>
        <v>2.2000000000000002</v>
      </c>
      <c r="Q134" s="168">
        <f>'FM_prog MoF_f.'!BK71</f>
        <v>2.4</v>
      </c>
      <c r="R134" s="168">
        <f>'FM_prog MoF_f.'!BO76</f>
        <v>2.7493639807917134</v>
      </c>
      <c r="S134" s="168">
        <f>'FM_prog MoF_f.'!BS81</f>
        <v>2.4</v>
      </c>
      <c r="T134" s="168">
        <f>'FM_prog MoF_f.'!BW86</f>
        <v>2</v>
      </c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</row>
    <row r="135" spans="1:32" ht="24" x14ac:dyDescent="0.35">
      <c r="A135" s="96" t="s">
        <v>306</v>
      </c>
      <c r="B135" s="177"/>
      <c r="C135" s="177"/>
      <c r="D135" s="168">
        <f>'FM_prog MoF_f.'!J6</f>
        <v>12.400000000000011</v>
      </c>
      <c r="E135" s="168">
        <f>'FM_prog MoF_f.'!N11</f>
        <v>20.100000000000009</v>
      </c>
      <c r="F135" s="168">
        <f>'FM_prog MoF_f.'!R16</f>
        <v>11.7</v>
      </c>
      <c r="G135" s="168">
        <f>'FM_prog MoF_f.'!V21</f>
        <v>-9.6999999999999975</v>
      </c>
      <c r="H135" s="168">
        <f>'FM_prog MoF_f.'!Z26</f>
        <v>-0.40000000000000036</v>
      </c>
      <c r="I135" s="168">
        <f>'FM_prog MoF_f.'!AD31</f>
        <v>6.4999999999999947</v>
      </c>
      <c r="J135" s="168">
        <f>'FM_prog MoF_f.'!AH36</f>
        <v>3.6000000000000032</v>
      </c>
      <c r="K135" s="168">
        <f>'FM_prog MoF_f.'!AL41</f>
        <v>1.6999999999999904</v>
      </c>
      <c r="L135" s="168">
        <f>'FM_prog MoF_f.'!AP46</f>
        <v>1.8999999999999906</v>
      </c>
      <c r="M135" s="168">
        <f>'FM_prog MoF_f.'!AT51</f>
        <v>9.9999999999988987E-2</v>
      </c>
      <c r="N135" s="168">
        <f>'FM_prog MoF_f.'!AX56</f>
        <v>0.8999999999999897</v>
      </c>
      <c r="O135" s="168">
        <f>'FM_prog MoF_f.'!BB61</f>
        <v>2.8999999999999915</v>
      </c>
      <c r="P135" s="168">
        <f>'FM_prog MoF_f.'!BF66</f>
        <v>3.8999999999999924</v>
      </c>
      <c r="Q135" s="168">
        <f>'FM_prog MoF_f.'!BJ71</f>
        <v>4.2999999999999927</v>
      </c>
      <c r="R135" s="168">
        <f>'FM_prog MoF_f.'!BN76</f>
        <v>2.0999999999999908</v>
      </c>
      <c r="S135" s="168">
        <f>'FM_prog MoF_f.'!BR81</f>
        <v>3.8000000000000034</v>
      </c>
      <c r="T135" s="168">
        <f>'FM_prog MoF_f.'!BV86</f>
        <v>12.79999999999999</v>
      </c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</row>
    <row r="136" spans="1:32" x14ac:dyDescent="0.35">
      <c r="A136" s="95"/>
      <c r="B136" s="164">
        <v>2004</v>
      </c>
      <c r="C136" s="164">
        <v>2005</v>
      </c>
      <c r="D136" s="164">
        <v>2006</v>
      </c>
      <c r="E136" s="164">
        <v>2007</v>
      </c>
      <c r="F136" s="164">
        <v>2008</v>
      </c>
      <c r="G136" s="164">
        <v>2009</v>
      </c>
      <c r="H136" s="164">
        <v>2010</v>
      </c>
      <c r="I136" s="164">
        <v>2011</v>
      </c>
      <c r="J136" s="164">
        <v>2012</v>
      </c>
      <c r="K136" s="164">
        <v>2013</v>
      </c>
      <c r="L136" s="164">
        <v>2014</v>
      </c>
      <c r="M136" s="164">
        <v>2015</v>
      </c>
      <c r="N136" s="164">
        <v>2016</v>
      </c>
      <c r="O136" s="164">
        <v>2017</v>
      </c>
      <c r="P136" s="164">
        <v>2018</v>
      </c>
      <c r="Q136" s="164">
        <v>2019</v>
      </c>
      <c r="R136" s="164">
        <v>2020</v>
      </c>
      <c r="S136" s="164">
        <v>2021</v>
      </c>
      <c r="T136" s="164">
        <v>2022</v>
      </c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</row>
    <row r="137" spans="1:32" ht="24" x14ac:dyDescent="0.35">
      <c r="A137" s="96" t="s">
        <v>310</v>
      </c>
      <c r="B137" s="176"/>
      <c r="C137" s="176"/>
      <c r="D137" s="176"/>
      <c r="E137" s="168">
        <f>'FM_prog MoF_f.'!O6</f>
        <v>2.5</v>
      </c>
      <c r="F137" s="168">
        <f>'FM_prog MoF_f.'!S11</f>
        <v>2.9</v>
      </c>
      <c r="G137" s="168">
        <f>'FM_prog MoF_f.'!W16</f>
        <v>4.5</v>
      </c>
      <c r="H137" s="168">
        <f>'FM_prog MoF_f.'!AA21</f>
        <v>5</v>
      </c>
      <c r="I137" s="168">
        <f>'FM_prog MoF_f.'!AE26</f>
        <v>4.5</v>
      </c>
      <c r="J137" s="168">
        <f>'FM_prog MoF_f.'!AI31</f>
        <v>0.4</v>
      </c>
      <c r="K137" s="168">
        <f>'FM_prog MoF_f.'!AM36</f>
        <v>1.5</v>
      </c>
      <c r="L137" s="168">
        <f>'FM_prog MoF_f.'!AQ41</f>
        <v>2</v>
      </c>
      <c r="M137" s="168">
        <f>'FM_prog MoF_f.'!AU46</f>
        <v>2</v>
      </c>
      <c r="N137" s="168">
        <f>'FM_prog MoF_f.'!AY51</f>
        <v>2.5</v>
      </c>
      <c r="O137" s="168">
        <f>'FM_prog MoF_f.'!BC56</f>
        <v>2.5</v>
      </c>
      <c r="P137" s="168">
        <f>'FM_prog MoF_f.'!BG61</f>
        <v>2.5</v>
      </c>
      <c r="Q137" s="168">
        <f>'FM_prog MoF_f.'!BK66</f>
        <v>2.7</v>
      </c>
      <c r="R137" s="168">
        <f>'FM_prog MoF_f.'!BO71</f>
        <v>2.2999999999999998</v>
      </c>
      <c r="S137" s="168">
        <f>'FM_prog MoF_f.'!BS76</f>
        <v>2.5473955638495056</v>
      </c>
      <c r="T137" s="168">
        <f>'FM_prog MoF_f.'!BW81</f>
        <v>2.4</v>
      </c>
      <c r="U137" s="168"/>
      <c r="V137" s="95"/>
      <c r="W137" s="95"/>
      <c r="X137" s="95"/>
      <c r="Y137" s="95"/>
      <c r="Z137" s="95"/>
      <c r="AA137" s="95"/>
      <c r="AB137" s="95"/>
      <c r="AC137" s="95"/>
      <c r="AD137" s="95"/>
    </row>
    <row r="138" spans="1:32" ht="24" x14ac:dyDescent="0.35">
      <c r="A138" s="96" t="s">
        <v>307</v>
      </c>
      <c r="B138" s="177"/>
      <c r="C138" s="177"/>
      <c r="D138" s="177"/>
      <c r="E138" s="168">
        <f>'FM_prog MoF_f.'!N6</f>
        <v>20.100000000000009</v>
      </c>
      <c r="F138" s="168">
        <f>'FM_prog MoF_f.'!R11</f>
        <v>11.7</v>
      </c>
      <c r="G138" s="168">
        <f>'FM_prog MoF_f.'!V16</f>
        <v>-9.6999999999999975</v>
      </c>
      <c r="H138" s="168">
        <f>'FM_prog MoF_f.'!Z21</f>
        <v>-0.40000000000000036</v>
      </c>
      <c r="I138" s="168">
        <f>'FM_prog MoF_f.'!AD26</f>
        <v>6.4999999999999947</v>
      </c>
      <c r="J138" s="168">
        <f>'FM_prog MoF_f.'!AH31</f>
        <v>3.6000000000000032</v>
      </c>
      <c r="K138" s="168">
        <f>'FM_prog MoF_f.'!AL36</f>
        <v>1.6999999999999904</v>
      </c>
      <c r="L138" s="168">
        <f>'FM_prog MoF_f.'!AP41</f>
        <v>1.8999999999999906</v>
      </c>
      <c r="M138" s="168">
        <f>'FM_prog MoF_f.'!AT46</f>
        <v>9.9999999999988987E-2</v>
      </c>
      <c r="N138" s="168">
        <f>'FM_prog MoF_f.'!AX51</f>
        <v>0.8999999999999897</v>
      </c>
      <c r="O138" s="168">
        <f>'FM_prog MoF_f.'!BB56</f>
        <v>2.8999999999999915</v>
      </c>
      <c r="P138" s="168">
        <f>'FM_prog MoF_f.'!BF61</f>
        <v>3.8999999999999924</v>
      </c>
      <c r="Q138" s="168">
        <f>'FM_prog MoF_f.'!BJ66</f>
        <v>4.2999999999999927</v>
      </c>
      <c r="R138" s="168">
        <f>'FM_prog MoF_f.'!BN71</f>
        <v>2.0999999999999908</v>
      </c>
      <c r="S138" s="168">
        <f>'FM_prog MoF_f.'!BR76</f>
        <v>3.8000000000000034</v>
      </c>
      <c r="T138" s="168">
        <f>'FM_prog MoF_f.'!BV81</f>
        <v>12.79999999999999</v>
      </c>
      <c r="U138" s="168"/>
      <c r="V138" s="95"/>
      <c r="W138" s="95"/>
      <c r="X138" s="95"/>
      <c r="Y138" s="95"/>
      <c r="Z138" s="95"/>
      <c r="AA138" s="95"/>
      <c r="AB138" s="95"/>
      <c r="AC138" s="95"/>
      <c r="AD138" s="95"/>
    </row>
    <row r="139" spans="1:32" x14ac:dyDescent="0.35">
      <c r="A139" s="95"/>
      <c r="B139" s="95"/>
      <c r="C139" s="95"/>
      <c r="D139" s="95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168"/>
      <c r="V139" s="95"/>
      <c r="W139" s="95"/>
      <c r="X139" s="95"/>
      <c r="Y139" s="95"/>
      <c r="Z139" s="95"/>
      <c r="AA139" s="95"/>
      <c r="AB139" s="95"/>
      <c r="AC139" s="95"/>
      <c r="AD139" s="95"/>
    </row>
    <row r="140" spans="1:32" x14ac:dyDescent="0.35">
      <c r="A140" s="95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168"/>
      <c r="V140" s="95"/>
      <c r="W140" s="95"/>
      <c r="X140" s="95"/>
      <c r="Y140" s="95"/>
      <c r="Z140" s="95"/>
      <c r="AA140" s="95"/>
      <c r="AB140" s="95"/>
      <c r="AC140" s="95"/>
      <c r="AD140" s="95"/>
    </row>
    <row r="141" spans="1:32" x14ac:dyDescent="0.35">
      <c r="A141" s="95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168"/>
      <c r="V141" s="95"/>
      <c r="W141" s="95"/>
      <c r="X141" s="95"/>
      <c r="Y141" s="95"/>
      <c r="Z141" s="95"/>
      <c r="AA141" s="95"/>
      <c r="AB141" s="95"/>
      <c r="AC141" s="95"/>
      <c r="AD141" s="95"/>
    </row>
    <row r="142" spans="1:32" x14ac:dyDescent="0.35">
      <c r="A142" s="95"/>
      <c r="B142" s="164">
        <v>2004</v>
      </c>
      <c r="C142" s="164">
        <v>2005</v>
      </c>
      <c r="D142" s="164">
        <v>2006</v>
      </c>
      <c r="E142" s="164">
        <v>2007</v>
      </c>
      <c r="F142" s="164">
        <v>2008</v>
      </c>
      <c r="G142" s="164">
        <v>2009</v>
      </c>
      <c r="H142" s="164">
        <v>2010</v>
      </c>
      <c r="I142" s="164">
        <v>2011</v>
      </c>
      <c r="J142" s="164">
        <v>2012</v>
      </c>
      <c r="K142" s="164">
        <v>2013</v>
      </c>
      <c r="L142" s="164">
        <v>2014</v>
      </c>
      <c r="M142" s="164">
        <v>2015</v>
      </c>
      <c r="N142" s="164">
        <v>2016</v>
      </c>
      <c r="O142" s="164">
        <v>2017</v>
      </c>
      <c r="P142" s="164">
        <v>2018</v>
      </c>
      <c r="Q142" s="164">
        <v>2019</v>
      </c>
      <c r="R142" s="164">
        <v>2020</v>
      </c>
      <c r="S142" s="164">
        <v>2021</v>
      </c>
      <c r="T142" s="164">
        <v>2022</v>
      </c>
      <c r="U142" s="168"/>
      <c r="V142" s="95"/>
      <c r="W142" s="95"/>
      <c r="X142" s="95"/>
      <c r="Y142" s="95"/>
      <c r="Z142" s="95"/>
      <c r="AA142" s="95"/>
      <c r="AB142" s="95"/>
      <c r="AC142" s="95"/>
      <c r="AD142" s="95"/>
    </row>
    <row r="143" spans="1:32" x14ac:dyDescent="0.35">
      <c r="A143" s="95" t="s">
        <v>175</v>
      </c>
      <c r="B143" s="165">
        <v>7.0999999999999952</v>
      </c>
      <c r="C143" s="165">
        <v>11.20000000000001</v>
      </c>
      <c r="D143" s="165">
        <v>12.400000000000011</v>
      </c>
      <c r="E143" s="165">
        <v>20.100000000000009</v>
      </c>
      <c r="F143" s="165">
        <v>11.7</v>
      </c>
      <c r="G143" s="165">
        <v>-9.6999999999999975</v>
      </c>
      <c r="H143" s="165">
        <v>-0.40000000000000036</v>
      </c>
      <c r="I143" s="165">
        <v>6.4999999999999947</v>
      </c>
      <c r="J143" s="165">
        <v>3.6000000000000032</v>
      </c>
      <c r="K143" s="165">
        <v>1.6999999999999904</v>
      </c>
      <c r="L143" s="165">
        <v>1.8999999999999906</v>
      </c>
      <c r="M143" s="165">
        <v>9.9999999999988987E-2</v>
      </c>
      <c r="N143" s="165">
        <v>0.8999999999999897</v>
      </c>
      <c r="O143" s="165">
        <v>2.8999999999999915</v>
      </c>
      <c r="P143" s="165">
        <v>3.8999999999999924</v>
      </c>
      <c r="Q143" s="165">
        <v>4.2999999999999927</v>
      </c>
      <c r="R143" s="165">
        <v>2.0999999999999908</v>
      </c>
      <c r="S143" s="165">
        <v>3.8000000000000034</v>
      </c>
      <c r="T143" s="165">
        <v>12.79999999999999</v>
      </c>
      <c r="U143" s="168"/>
      <c r="V143" s="95"/>
      <c r="W143" s="95"/>
      <c r="X143" s="95"/>
      <c r="Y143" s="95"/>
      <c r="Z143" s="95"/>
      <c r="AA143" s="95"/>
      <c r="AB143" s="95"/>
      <c r="AC143" s="95"/>
      <c r="AD143" s="95"/>
      <c r="AF143" s="247" t="s">
        <v>124</v>
      </c>
    </row>
    <row r="144" spans="1:32" x14ac:dyDescent="0.35">
      <c r="A144" s="95" t="s">
        <v>169</v>
      </c>
      <c r="B144" s="166">
        <v>6</v>
      </c>
      <c r="C144" s="166">
        <v>6.6</v>
      </c>
      <c r="D144" s="166">
        <v>9.4</v>
      </c>
      <c r="E144" s="166">
        <v>10.5</v>
      </c>
      <c r="F144" s="166">
        <v>13.9</v>
      </c>
      <c r="G144" s="166">
        <v>-2.1</v>
      </c>
      <c r="H144" s="166">
        <v>-3</v>
      </c>
      <c r="I144" s="166">
        <v>4</v>
      </c>
      <c r="J144" s="166">
        <v>2.6</v>
      </c>
      <c r="K144" s="166">
        <v>1</v>
      </c>
      <c r="L144" s="166">
        <v>0.9</v>
      </c>
      <c r="M144" s="166">
        <v>1.1000000000000001</v>
      </c>
      <c r="N144" s="166">
        <v>0.3</v>
      </c>
      <c r="O144" s="166">
        <v>2.8</v>
      </c>
      <c r="P144" s="166">
        <v>3.0921657341778541</v>
      </c>
      <c r="Q144" s="166">
        <v>3.1</v>
      </c>
      <c r="R144" s="166">
        <v>-0.5</v>
      </c>
      <c r="S144" s="166">
        <v>3.1</v>
      </c>
      <c r="T144" s="166"/>
      <c r="U144" s="168"/>
      <c r="V144" s="95"/>
      <c r="W144" s="95"/>
      <c r="X144" s="95"/>
      <c r="Y144" s="95"/>
      <c r="Z144" s="95"/>
      <c r="AA144" s="95"/>
      <c r="AB144" s="95"/>
      <c r="AC144" s="95"/>
      <c r="AD144" s="95"/>
      <c r="AF144" s="247" t="s">
        <v>163</v>
      </c>
    </row>
    <row r="145" spans="1:32" x14ac:dyDescent="0.35">
      <c r="A145" s="95" t="s">
        <v>176</v>
      </c>
      <c r="B145" s="166"/>
      <c r="C145" s="166">
        <v>4.0999999999999996</v>
      </c>
      <c r="D145" s="166">
        <v>4.5</v>
      </c>
      <c r="E145" s="166">
        <v>7.4</v>
      </c>
      <c r="F145" s="166">
        <v>7.8</v>
      </c>
      <c r="G145" s="166">
        <v>8.6</v>
      </c>
      <c r="H145" s="166">
        <v>-5</v>
      </c>
      <c r="I145" s="166">
        <v>0.60000000000000009</v>
      </c>
      <c r="J145" s="166">
        <v>1.7</v>
      </c>
      <c r="K145" s="166">
        <v>2</v>
      </c>
      <c r="L145" s="166">
        <v>2.2999999999999998</v>
      </c>
      <c r="M145" s="166">
        <v>2.4</v>
      </c>
      <c r="N145" s="166">
        <v>2.1</v>
      </c>
      <c r="O145" s="166">
        <v>1.7</v>
      </c>
      <c r="P145" s="166">
        <v>2.8</v>
      </c>
      <c r="Q145" s="166">
        <v>3.109898970672262</v>
      </c>
      <c r="R145" s="167">
        <v>2.7</v>
      </c>
      <c r="S145" s="167">
        <v>1.3</v>
      </c>
      <c r="T145" s="167">
        <v>3.3</v>
      </c>
      <c r="U145" s="168"/>
      <c r="V145" s="95"/>
      <c r="W145" s="95"/>
      <c r="X145" s="95"/>
      <c r="Y145" s="95"/>
      <c r="Z145" s="95"/>
      <c r="AA145" s="95"/>
      <c r="AB145" s="95"/>
      <c r="AC145" s="95"/>
      <c r="AD145" s="95"/>
      <c r="AF145" s="247" t="s">
        <v>126</v>
      </c>
    </row>
    <row r="146" spans="1:32" x14ac:dyDescent="0.35">
      <c r="A146" s="95" t="s">
        <v>177</v>
      </c>
      <c r="B146" s="166"/>
      <c r="C146" s="166"/>
      <c r="D146" s="166">
        <v>2.9</v>
      </c>
      <c r="E146" s="166">
        <v>3.3</v>
      </c>
      <c r="F146" s="166">
        <v>6</v>
      </c>
      <c r="G146" s="166">
        <v>6</v>
      </c>
      <c r="H146" s="166">
        <v>6</v>
      </c>
      <c r="I146" s="166">
        <v>-2.2000000000000002</v>
      </c>
      <c r="J146" s="166">
        <v>1</v>
      </c>
      <c r="K146" s="166">
        <v>2</v>
      </c>
      <c r="L146" s="166">
        <v>2</v>
      </c>
      <c r="M146" s="166">
        <v>2.5</v>
      </c>
      <c r="N146" s="166">
        <v>2.5</v>
      </c>
      <c r="O146" s="166">
        <v>2.5</v>
      </c>
      <c r="P146" s="166">
        <v>2.2000000000000002</v>
      </c>
      <c r="Q146" s="166">
        <v>2.4</v>
      </c>
      <c r="R146" s="166">
        <v>2.7493639807917134</v>
      </c>
      <c r="S146" s="166">
        <v>2.4</v>
      </c>
      <c r="T146" s="166">
        <v>2</v>
      </c>
      <c r="U146" s="168"/>
      <c r="V146" s="95"/>
      <c r="W146" s="95"/>
      <c r="X146" s="95"/>
      <c r="Y146" s="95"/>
      <c r="Z146" s="95"/>
      <c r="AA146" s="95"/>
      <c r="AB146" s="95"/>
      <c r="AC146" s="95"/>
      <c r="AD146" s="95"/>
      <c r="AF146" s="247" t="s">
        <v>125</v>
      </c>
    </row>
    <row r="147" spans="1:32" x14ac:dyDescent="0.35">
      <c r="A147" s="95" t="s">
        <v>178</v>
      </c>
      <c r="B147" s="166"/>
      <c r="C147" s="166"/>
      <c r="D147" s="166"/>
      <c r="E147" s="166">
        <v>2.5</v>
      </c>
      <c r="F147" s="166">
        <v>2.9</v>
      </c>
      <c r="G147" s="166">
        <v>4.5</v>
      </c>
      <c r="H147" s="166">
        <v>5</v>
      </c>
      <c r="I147" s="166">
        <v>4.5</v>
      </c>
      <c r="J147" s="166">
        <v>0.4</v>
      </c>
      <c r="K147" s="166">
        <v>1.5</v>
      </c>
      <c r="L147" s="166">
        <v>2</v>
      </c>
      <c r="M147" s="166">
        <v>2</v>
      </c>
      <c r="N147" s="166">
        <v>2.5</v>
      </c>
      <c r="O147" s="166">
        <v>2.5</v>
      </c>
      <c r="P147" s="166">
        <v>2.5</v>
      </c>
      <c r="Q147" s="166">
        <v>2.7</v>
      </c>
      <c r="R147" s="166">
        <v>2.2999999999999998</v>
      </c>
      <c r="S147" s="166">
        <v>2.5473955638495056</v>
      </c>
      <c r="T147" s="166">
        <v>2.4</v>
      </c>
      <c r="U147" s="168"/>
      <c r="V147" s="95"/>
      <c r="W147" s="95"/>
      <c r="X147" s="95"/>
      <c r="Y147" s="95"/>
      <c r="Z147" s="95"/>
      <c r="AA147" s="95"/>
      <c r="AB147" s="95"/>
      <c r="AC147" s="95"/>
      <c r="AD147" s="95"/>
      <c r="AF147" s="247" t="s">
        <v>127</v>
      </c>
    </row>
    <row r="148" spans="1:32" x14ac:dyDescent="0.35">
      <c r="A148" s="95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168"/>
      <c r="V148" s="95"/>
      <c r="W148" s="95"/>
      <c r="X148" s="95"/>
      <c r="Y148" s="95"/>
      <c r="Z148" s="95"/>
      <c r="AA148" s="95"/>
      <c r="AB148" s="95"/>
      <c r="AC148" s="95"/>
      <c r="AD148" s="95"/>
    </row>
    <row r="149" spans="1:32" x14ac:dyDescent="0.35">
      <c r="A149" s="95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</row>
    <row r="150" spans="1:32" x14ac:dyDescent="0.35">
      <c r="A150" s="95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</row>
    <row r="151" spans="1:32" x14ac:dyDescent="0.35">
      <c r="A151" s="95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</row>
    <row r="152" spans="1:32" x14ac:dyDescent="0.35">
      <c r="A152" s="95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</row>
    <row r="153" spans="1:32" x14ac:dyDescent="0.35">
      <c r="A153" s="95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</row>
    <row r="154" spans="1:32" x14ac:dyDescent="0.35">
      <c r="A154" s="95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</row>
    <row r="155" spans="1:32" x14ac:dyDescent="0.35">
      <c r="A155" s="95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</row>
    <row r="156" spans="1:32" x14ac:dyDescent="0.35">
      <c r="A156" s="95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</row>
    <row r="157" spans="1:32" x14ac:dyDescent="0.35">
      <c r="A157" s="95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</row>
    <row r="158" spans="1:32" x14ac:dyDescent="0.35">
      <c r="A158" s="95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</row>
    <row r="159" spans="1:32" x14ac:dyDescent="0.35">
      <c r="A159" s="95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</row>
    <row r="160" spans="1:32" x14ac:dyDescent="0.35">
      <c r="A160" s="95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</row>
    <row r="161" spans="1:30" x14ac:dyDescent="0.35">
      <c r="A161" s="95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</row>
    <row r="162" spans="1:30" x14ac:dyDescent="0.35">
      <c r="A162" s="95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</row>
    <row r="163" spans="1:30" x14ac:dyDescent="0.35">
      <c r="A163" s="95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</row>
    <row r="164" spans="1:30" x14ac:dyDescent="0.35">
      <c r="A164" s="95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</row>
    <row r="165" spans="1:30" x14ac:dyDescent="0.35">
      <c r="A165" s="95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</row>
    <row r="166" spans="1:30" x14ac:dyDescent="0.35">
      <c r="A166" s="95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</row>
    <row r="167" spans="1:30" x14ac:dyDescent="0.35">
      <c r="A167" s="95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</row>
    <row r="168" spans="1:30" x14ac:dyDescent="0.35">
      <c r="A168" s="95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</row>
    <row r="169" spans="1:30" x14ac:dyDescent="0.35">
      <c r="A169" s="95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</row>
    <row r="170" spans="1:30" x14ac:dyDescent="0.35">
      <c r="A170" s="95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</row>
    <row r="171" spans="1:30" x14ac:dyDescent="0.35">
      <c r="A171" s="95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</row>
    <row r="172" spans="1:30" x14ac:dyDescent="0.35">
      <c r="A172" s="95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</row>
    <row r="173" spans="1:30" x14ac:dyDescent="0.35">
      <c r="A173" s="95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</row>
    <row r="174" spans="1:30" x14ac:dyDescent="0.35">
      <c r="A174" s="95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</row>
    <row r="175" spans="1:30" x14ac:dyDescent="0.35">
      <c r="A175" s="95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</row>
    <row r="176" spans="1:30" x14ac:dyDescent="0.35">
      <c r="A176" s="95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</row>
    <row r="177" spans="1:30" x14ac:dyDescent="0.35">
      <c r="A177" s="95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</row>
    <row r="178" spans="1:30" x14ac:dyDescent="0.35">
      <c r="A178" s="95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</row>
    <row r="179" spans="1:30" x14ac:dyDescent="0.35">
      <c r="A179" s="95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</row>
    <row r="180" spans="1:30" x14ac:dyDescent="0.35">
      <c r="A180" s="95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</row>
    <row r="181" spans="1:30" x14ac:dyDescent="0.35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</row>
    <row r="182" spans="1:30" x14ac:dyDescent="0.35">
      <c r="A182" s="95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</row>
    <row r="183" spans="1:30" x14ac:dyDescent="0.35">
      <c r="A183" s="95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</row>
    <row r="184" spans="1:30" x14ac:dyDescent="0.35">
      <c r="A184" s="95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</row>
    <row r="185" spans="1:30" x14ac:dyDescent="0.35">
      <c r="A185" s="95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</row>
    <row r="186" spans="1:30" x14ac:dyDescent="0.35">
      <c r="A186" s="95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</row>
    <row r="189" spans="1:30" x14ac:dyDescent="0.35">
      <c r="A189" s="106" t="s">
        <v>302</v>
      </c>
      <c r="B189" s="107">
        <v>2004</v>
      </c>
      <c r="C189" s="107">
        <v>2005</v>
      </c>
      <c r="D189" s="107">
        <v>2006</v>
      </c>
      <c r="E189" s="107">
        <v>2007</v>
      </c>
      <c r="F189" s="107">
        <v>2008</v>
      </c>
      <c r="G189" s="107">
        <v>2009</v>
      </c>
      <c r="H189" s="107">
        <v>2010</v>
      </c>
      <c r="I189" s="107">
        <v>2011</v>
      </c>
      <c r="J189" s="107">
        <v>2012</v>
      </c>
      <c r="K189" s="107">
        <v>2013</v>
      </c>
      <c r="L189" s="107">
        <v>2014</v>
      </c>
      <c r="M189" s="107">
        <v>2015</v>
      </c>
      <c r="N189" s="107">
        <v>2016</v>
      </c>
      <c r="O189" s="107">
        <v>2017</v>
      </c>
      <c r="P189" s="107">
        <v>2018</v>
      </c>
      <c r="Q189" s="107">
        <v>2019</v>
      </c>
      <c r="R189" s="107">
        <v>2020</v>
      </c>
      <c r="S189" s="107">
        <v>2021</v>
      </c>
      <c r="T189" s="107">
        <v>2022</v>
      </c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</row>
    <row r="190" spans="1:30" ht="24" x14ac:dyDescent="0.35">
      <c r="A190" s="108" t="s">
        <v>311</v>
      </c>
      <c r="B190" s="109">
        <f>'FM_prog MoF_f.'!C7</f>
        <v>6.3</v>
      </c>
      <c r="C190" s="109">
        <f>'FM_prog MoF_f.'!G12</f>
        <v>6.4</v>
      </c>
      <c r="D190" s="109">
        <f>'FM_prog MoF_f.'!K17</f>
        <v>6.5</v>
      </c>
      <c r="E190" s="109">
        <f>'FM_prog MoF_f.'!O22</f>
        <v>8.8000000000000007</v>
      </c>
      <c r="F190" s="109">
        <f>'FM_prog MoF_f.'!S27</f>
        <v>16.2</v>
      </c>
      <c r="G190" s="109">
        <f>'FM_prog MoF_f.'!W32</f>
        <v>3.5</v>
      </c>
      <c r="H190" s="109">
        <f>'FM_prog MoF_f.'!AA37</f>
        <v>-1.2</v>
      </c>
      <c r="I190" s="109">
        <f>'FM_prog MoF_f.'!AE42</f>
        <v>4.4000000000000004</v>
      </c>
      <c r="J190" s="109">
        <f>'FM_prog MoF_f.'!AI47</f>
        <v>2.2999999999999998</v>
      </c>
      <c r="K190" s="109">
        <f>'FM_prog MoF_f.'!AM52</f>
        <v>0.4</v>
      </c>
      <c r="L190" s="109">
        <f>'FM_prog MoF_f.'!AQ57</f>
        <v>0.8</v>
      </c>
      <c r="M190" s="109">
        <f>'FM_prog MoF_f.'!AU62</f>
        <v>0.8</v>
      </c>
      <c r="N190" s="109">
        <f>'FM_prog MoF_f.'!AY67</f>
        <v>0</v>
      </c>
      <c r="O190" s="109">
        <f>'FM_prog MoF_f.'!BC72</f>
        <v>2.8</v>
      </c>
      <c r="P190" s="109">
        <f>'FM_prog MoF_f.'!BG77</f>
        <v>2.5</v>
      </c>
      <c r="Q190" s="109">
        <f>'FM_prog MoF_f.'!BK82</f>
        <v>2.8</v>
      </c>
      <c r="R190" s="109">
        <f>'FM_prog MoF_f.'!BO87</f>
        <v>0.2</v>
      </c>
      <c r="S190" s="109">
        <f>'FM_prog MoF_f.'!BS92</f>
        <v>2</v>
      </c>
      <c r="T190" s="109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</row>
    <row r="191" spans="1:30" ht="24" x14ac:dyDescent="0.35">
      <c r="A191" s="108" t="s">
        <v>315</v>
      </c>
      <c r="B191" s="109">
        <f>'FM_prog MoF_f.'!B7</f>
        <v>6.1941725728428452</v>
      </c>
      <c r="C191" s="109">
        <f>'FM_prog MoF_f.'!F12</f>
        <v>6.7473968465535705</v>
      </c>
      <c r="D191" s="109">
        <f>'FM_prog MoF_f.'!J17</f>
        <v>6.5363427876487208</v>
      </c>
      <c r="E191" s="109">
        <f>'FM_prog MoF_f.'!N22</f>
        <v>10.092914703421556</v>
      </c>
      <c r="F191" s="109">
        <f>'FM_prog MoF_f.'!R27</f>
        <v>15.402460824643939</v>
      </c>
      <c r="G191" s="109">
        <f>'FM_prog MoF_f.'!V32</f>
        <v>3.5341120261922327</v>
      </c>
      <c r="H191" s="109">
        <f>'FM_prog MoF_f.'!Z37</f>
        <v>-1.0846486930523866</v>
      </c>
      <c r="I191" s="109">
        <f>'FM_prog MoF_f.'!AD42</f>
        <v>4.3706792080006949</v>
      </c>
      <c r="J191" s="109">
        <f>'FM_prog MoF_f.'!AH47</f>
        <v>2.2578915204350096</v>
      </c>
      <c r="K191" s="109">
        <f>'FM_prog MoF_f.'!AL52</f>
        <v>-2.9515290628040702E-2</v>
      </c>
      <c r="L191" s="109">
        <f>'FM_prog MoF_f.'!AP57</f>
        <v>0.62037009925921893</v>
      </c>
      <c r="M191" s="109">
        <f>'FM_prog MoF_f.'!AT62</f>
        <v>0.174354385594782</v>
      </c>
      <c r="N191" s="109">
        <f>'FM_prog MoF_f.'!AX67</f>
        <v>0.14064476304021412</v>
      </c>
      <c r="O191" s="109">
        <f>'FM_prog MoF_f.'!BB72</f>
        <v>2.930294902925823</v>
      </c>
      <c r="P191" s="109">
        <f>'FM_prog MoF_f.'!BF77</f>
        <v>2.5344028482822409</v>
      </c>
      <c r="Q191" s="109">
        <f>'FM_prog MoF_f.'!BJ82</f>
        <v>2.8115494557848137</v>
      </c>
      <c r="R191" s="109">
        <f>'FM_prog MoF_f.'!BN87</f>
        <v>0.21888443570144034</v>
      </c>
      <c r="S191" s="109">
        <f>'FM_prog MoF_f.'!BR92</f>
        <v>3.2758733754289011</v>
      </c>
      <c r="T191" s="109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</row>
    <row r="192" spans="1:30" x14ac:dyDescent="0.35">
      <c r="A192" s="106"/>
      <c r="B192" s="107">
        <v>2004</v>
      </c>
      <c r="C192" s="107">
        <v>2005</v>
      </c>
      <c r="D192" s="107">
        <v>2006</v>
      </c>
      <c r="E192" s="107">
        <v>2007</v>
      </c>
      <c r="F192" s="107">
        <v>2008</v>
      </c>
      <c r="G192" s="107">
        <v>2009</v>
      </c>
      <c r="H192" s="107">
        <v>2010</v>
      </c>
      <c r="I192" s="107">
        <v>2011</v>
      </c>
      <c r="J192" s="107">
        <v>2012</v>
      </c>
      <c r="K192" s="107">
        <v>2013</v>
      </c>
      <c r="L192" s="107">
        <v>2014</v>
      </c>
      <c r="M192" s="107">
        <v>2015</v>
      </c>
      <c r="N192" s="107">
        <v>2016</v>
      </c>
      <c r="O192" s="107">
        <v>2017</v>
      </c>
      <c r="P192" s="107">
        <v>2018</v>
      </c>
      <c r="Q192" s="107">
        <v>2019</v>
      </c>
      <c r="R192" s="107">
        <v>2020</v>
      </c>
      <c r="S192" s="107">
        <v>2021</v>
      </c>
      <c r="T192" s="107">
        <v>2022</v>
      </c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</row>
    <row r="193" spans="1:32" ht="24" x14ac:dyDescent="0.35">
      <c r="A193" s="108" t="s">
        <v>312</v>
      </c>
      <c r="B193" s="19"/>
      <c r="C193" s="109">
        <f>'FM_prog MoF_f.'!G7</f>
        <v>4.3</v>
      </c>
      <c r="D193" s="109">
        <f>'FM_prog MoF_f.'!K12</f>
        <v>4.5</v>
      </c>
      <c r="E193" s="109">
        <f>'FM_prog MoF_f.'!O17</f>
        <v>5.9</v>
      </c>
      <c r="F193" s="109">
        <f>'FM_prog MoF_f.'!S22</f>
        <v>6.3</v>
      </c>
      <c r="G193" s="109">
        <f>'FM_prog MoF_f.'!W27</f>
        <v>9.8000000000000007</v>
      </c>
      <c r="H193" s="109">
        <f>'FM_prog MoF_f.'!AA32</f>
        <v>-3.7</v>
      </c>
      <c r="I193" s="109">
        <f>'FM_prog MoF_f.'!AE37</f>
        <v>1.1000000000000001</v>
      </c>
      <c r="J193" s="109">
        <f>'FM_prog MoF_f.'!AI42</f>
        <v>2.4</v>
      </c>
      <c r="K193" s="109">
        <f>'FM_prog MoF_f.'!AM47</f>
        <v>2</v>
      </c>
      <c r="L193" s="109">
        <f>'FM_prog MoF_f.'!AQ52</f>
        <v>2.2999999999999998</v>
      </c>
      <c r="M193" s="109">
        <f>'FM_prog MoF_f.'!AU57</f>
        <v>2.4</v>
      </c>
      <c r="N193" s="109">
        <f>'FM_prog MoF_f.'!AY62</f>
        <v>2</v>
      </c>
      <c r="O193" s="109">
        <f>'FM_prog MoF_f.'!BC67</f>
        <v>1.6</v>
      </c>
      <c r="P193" s="109">
        <f>'FM_prog MoF_f.'!BG72</f>
        <v>2.8</v>
      </c>
      <c r="Q193" s="109">
        <f>'FM_prog MoF_f.'!BK77</f>
        <v>2.5</v>
      </c>
      <c r="R193" s="109">
        <f>'FM_prog MoF_f.'!BO82</f>
        <v>2.5</v>
      </c>
      <c r="S193" s="109">
        <f>'FM_prog MoF_f.'!BS87</f>
        <v>1.2</v>
      </c>
      <c r="T193" s="109">
        <f>'FM_prog MoF_f.'!BW92</f>
        <v>2.4</v>
      </c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</row>
    <row r="194" spans="1:32" ht="24" x14ac:dyDescent="0.35">
      <c r="A194" s="108" t="s">
        <v>316</v>
      </c>
      <c r="C194" s="109">
        <f>'FM_prog MoF_f.'!F7</f>
        <v>6.7473968465535705</v>
      </c>
      <c r="D194" s="109">
        <f>'FM_prog MoF_f.'!J12</f>
        <v>6.5363427876487208</v>
      </c>
      <c r="E194" s="109">
        <f>'FM_prog MoF_f.'!N17</f>
        <v>10.092914703421556</v>
      </c>
      <c r="F194" s="109">
        <f>'FM_prog MoF_f.'!R22</f>
        <v>15.402460824643939</v>
      </c>
      <c r="G194" s="109">
        <f>'FM_prog MoF_f.'!V27</f>
        <v>3.5341120261922327</v>
      </c>
      <c r="H194" s="109">
        <f>'FM_prog MoF_f.'!Z32</f>
        <v>-1.0846486930523866</v>
      </c>
      <c r="I194" s="109">
        <f>'FM_prog MoF_f.'!AD37</f>
        <v>4.3706792080006949</v>
      </c>
      <c r="J194" s="109">
        <f>'FM_prog MoF_f.'!AH42</f>
        <v>2.2578915204350096</v>
      </c>
      <c r="K194" s="109">
        <f>'FM_prog MoF_f.'!AL47</f>
        <v>-2.9515290628040702E-2</v>
      </c>
      <c r="L194" s="109">
        <f>'FM_prog MoF_f.'!AP52</f>
        <v>0.62037009925921893</v>
      </c>
      <c r="M194" s="109">
        <f>'FM_prog MoF_f.'!AT57</f>
        <v>0.174354385594782</v>
      </c>
      <c r="N194" s="109">
        <f>'FM_prog MoF_f.'!AX62</f>
        <v>0.14064476304021412</v>
      </c>
      <c r="O194" s="109">
        <f>'FM_prog MoF_f.'!BB67</f>
        <v>2.930294902925823</v>
      </c>
      <c r="P194" s="109">
        <f>'FM_prog MoF_f.'!BF72</f>
        <v>2.5344028482822409</v>
      </c>
      <c r="Q194" s="109">
        <f>'FM_prog MoF_f.'!BJ77</f>
        <v>2.8115494557848137</v>
      </c>
      <c r="R194" s="109">
        <f>'FM_prog MoF_f.'!BN82</f>
        <v>0.21888443570144034</v>
      </c>
      <c r="S194" s="109">
        <f>'FM_prog MoF_f.'!BR87</f>
        <v>3.2758733754289011</v>
      </c>
      <c r="T194" s="109">
        <f>'FM_prog MoF_f.'!BV92</f>
        <v>17.310465661901148</v>
      </c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</row>
    <row r="195" spans="1:32" x14ac:dyDescent="0.35">
      <c r="A195" s="106"/>
      <c r="B195" s="107">
        <v>2004</v>
      </c>
      <c r="C195" s="107">
        <v>2005</v>
      </c>
      <c r="D195" s="107">
        <v>2006</v>
      </c>
      <c r="E195" s="107">
        <v>2007</v>
      </c>
      <c r="F195" s="107">
        <v>2008</v>
      </c>
      <c r="G195" s="107">
        <v>2009</v>
      </c>
      <c r="H195" s="107">
        <v>2010</v>
      </c>
      <c r="I195" s="107">
        <v>2011</v>
      </c>
      <c r="J195" s="107">
        <v>2012</v>
      </c>
      <c r="K195" s="107">
        <v>2013</v>
      </c>
      <c r="L195" s="107">
        <v>2014</v>
      </c>
      <c r="M195" s="107">
        <v>2015</v>
      </c>
      <c r="N195" s="107">
        <v>2016</v>
      </c>
      <c r="O195" s="107">
        <v>2017</v>
      </c>
      <c r="P195" s="107">
        <v>2018</v>
      </c>
      <c r="Q195" s="107">
        <v>2019</v>
      </c>
      <c r="R195" s="107">
        <v>2020</v>
      </c>
      <c r="S195" s="107">
        <v>2021</v>
      </c>
      <c r="T195" s="107">
        <v>2022</v>
      </c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</row>
    <row r="196" spans="1:32" ht="24" x14ac:dyDescent="0.35">
      <c r="A196" s="108" t="s">
        <v>313</v>
      </c>
      <c r="B196" s="19"/>
      <c r="C196" s="19"/>
      <c r="D196" s="109">
        <f>'FM_prog MoF_f.'!K7</f>
        <v>3.2</v>
      </c>
      <c r="E196" s="109">
        <f>'FM_prog MoF_f.'!O12</f>
        <v>2.8</v>
      </c>
      <c r="F196" s="109">
        <f>'FM_prog MoF_f.'!S17</f>
        <v>4.8</v>
      </c>
      <c r="G196" s="109">
        <f>'FM_prog MoF_f.'!W22</f>
        <v>4.2</v>
      </c>
      <c r="H196" s="109">
        <f>'FM_prog MoF_f.'!AA27</f>
        <v>6.4</v>
      </c>
      <c r="I196" s="109">
        <f>'FM_prog MoF_f.'!AE32</f>
        <v>-2.8</v>
      </c>
      <c r="J196" s="109">
        <f>'FM_prog MoF_f.'!AI37</f>
        <v>1.5</v>
      </c>
      <c r="K196" s="109">
        <f>'FM_prog MoF_f.'!AM42</f>
        <v>2</v>
      </c>
      <c r="L196" s="109">
        <f>'FM_prog MoF_f.'!AQ47</f>
        <v>2</v>
      </c>
      <c r="M196" s="109">
        <f>'FM_prog MoF_f.'!AU52</f>
        <v>2.5</v>
      </c>
      <c r="N196" s="109">
        <f>'FM_prog MoF_f.'!AY57</f>
        <v>2.5</v>
      </c>
      <c r="O196" s="109">
        <f>'FM_prog MoF_f.'!BC62</f>
        <v>2.5</v>
      </c>
      <c r="P196" s="109">
        <f>'FM_prog MoF_f.'!BG67</f>
        <v>2</v>
      </c>
      <c r="Q196" s="109">
        <f>'FM_prog MoF_f.'!BK72</f>
        <v>2.4</v>
      </c>
      <c r="R196" s="109">
        <f>'FM_prog MoF_f.'!BO77</f>
        <v>2.1999999999999997</v>
      </c>
      <c r="S196" s="109">
        <f>'FM_prog MoF_f.'!BS82</f>
        <v>2.1</v>
      </c>
      <c r="T196" s="109">
        <f>'FM_prog MoF_f.'!BW87</f>
        <v>2</v>
      </c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</row>
    <row r="197" spans="1:32" ht="24" x14ac:dyDescent="0.35">
      <c r="A197" s="108" t="s">
        <v>317</v>
      </c>
      <c r="D197" s="109">
        <f>'FM_prog MoF_f.'!J7</f>
        <v>6.5363427876487208</v>
      </c>
      <c r="E197" s="109">
        <f>'FM_prog MoF_f.'!N12</f>
        <v>10.092914703421556</v>
      </c>
      <c r="F197" s="109">
        <f>'FM_prog MoF_f.'!R17</f>
        <v>15.402460824643939</v>
      </c>
      <c r="G197" s="109">
        <f>'FM_prog MoF_f.'!V22</f>
        <v>3.5341120261922327</v>
      </c>
      <c r="H197" s="109">
        <f>'FM_prog MoF_f.'!Z27</f>
        <v>-1.0846486930523866</v>
      </c>
      <c r="I197" s="109">
        <f>'FM_prog MoF_f.'!AD32</f>
        <v>4.3706792080006949</v>
      </c>
      <c r="J197" s="109">
        <f>'FM_prog MoF_f.'!AH37</f>
        <v>2.2578915204350096</v>
      </c>
      <c r="K197" s="109">
        <f>'FM_prog MoF_f.'!AL42</f>
        <v>-2.9515290628040702E-2</v>
      </c>
      <c r="L197" s="109">
        <f>'FM_prog MoF_f.'!AP47</f>
        <v>0.62037009925921893</v>
      </c>
      <c r="M197" s="109">
        <f>'FM_prog MoF_f.'!AT52</f>
        <v>0.174354385594782</v>
      </c>
      <c r="N197" s="109">
        <f>'FM_prog MoF_f.'!AX57</f>
        <v>0.14064476304021412</v>
      </c>
      <c r="O197" s="109">
        <f>'FM_prog MoF_f.'!BB62</f>
        <v>2.930294902925823</v>
      </c>
      <c r="P197" s="109">
        <f>'FM_prog MoF_f.'!BF67</f>
        <v>2.5344028482822409</v>
      </c>
      <c r="Q197" s="109">
        <f>'FM_prog MoF_f.'!BJ72</f>
        <v>2.8115494557848137</v>
      </c>
      <c r="R197" s="109">
        <f>'FM_prog MoF_f.'!BN77</f>
        <v>0.21888443570144034</v>
      </c>
      <c r="S197" s="109">
        <f>'FM_prog MoF_f.'!BR82</f>
        <v>3.2758733754289011</v>
      </c>
      <c r="T197" s="109">
        <f>'FM_prog MoF_f.'!BV87</f>
        <v>17.310465661901148</v>
      </c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</row>
    <row r="198" spans="1:32" x14ac:dyDescent="0.35">
      <c r="A198" s="106"/>
      <c r="B198" s="107">
        <v>2004</v>
      </c>
      <c r="C198" s="107">
        <v>2005</v>
      </c>
      <c r="D198" s="107">
        <v>2006</v>
      </c>
      <c r="E198" s="107">
        <v>2007</v>
      </c>
      <c r="F198" s="107">
        <v>2008</v>
      </c>
      <c r="G198" s="107">
        <v>2009</v>
      </c>
      <c r="H198" s="107">
        <v>2010</v>
      </c>
      <c r="I198" s="107">
        <v>2011</v>
      </c>
      <c r="J198" s="107">
        <v>2012</v>
      </c>
      <c r="K198" s="107">
        <v>2013</v>
      </c>
      <c r="L198" s="107">
        <v>2014</v>
      </c>
      <c r="M198" s="107">
        <v>2015</v>
      </c>
      <c r="N198" s="107">
        <v>2016</v>
      </c>
      <c r="O198" s="107">
        <v>2017</v>
      </c>
      <c r="P198" s="107">
        <v>2018</v>
      </c>
      <c r="Q198" s="107">
        <v>2019</v>
      </c>
      <c r="R198" s="107">
        <v>2020</v>
      </c>
      <c r="S198" s="107">
        <v>2021</v>
      </c>
      <c r="T198" s="107">
        <v>2022</v>
      </c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</row>
    <row r="199" spans="1:32" ht="24" x14ac:dyDescent="0.35">
      <c r="A199" s="108" t="s">
        <v>314</v>
      </c>
      <c r="B199" s="19"/>
      <c r="C199" s="19"/>
      <c r="D199" s="19"/>
      <c r="E199" s="109">
        <f>'FM_prog MoF_f.'!O7</f>
        <v>3</v>
      </c>
      <c r="F199" s="109">
        <f>'FM_prog MoF_f.'!S12</f>
        <v>2.5</v>
      </c>
      <c r="G199" s="109">
        <f>'FM_prog MoF_f.'!W17</f>
        <v>3.8</v>
      </c>
      <c r="H199" s="109">
        <f>'FM_prog MoF_f.'!AA22</f>
        <v>3.2</v>
      </c>
      <c r="I199" s="109">
        <f>'FM_prog MoF_f.'!AE27</f>
        <v>5</v>
      </c>
      <c r="J199" s="109">
        <f>'FM_prog MoF_f.'!AI32</f>
        <v>0</v>
      </c>
      <c r="K199" s="109">
        <f>'FM_prog MoF_f.'!AM37</f>
        <v>2</v>
      </c>
      <c r="L199" s="109">
        <f>'FM_prog MoF_f.'!AQ42</f>
        <v>2</v>
      </c>
      <c r="M199" s="109">
        <f>'FM_prog MoF_f.'!AU47</f>
        <v>2</v>
      </c>
      <c r="N199" s="109">
        <f>'FM_prog MoF_f.'!AY52</f>
        <v>2.5</v>
      </c>
      <c r="O199" s="109">
        <f>'FM_prog MoF_f.'!BC57</f>
        <v>2.5</v>
      </c>
      <c r="P199" s="109">
        <f>'FM_prog MoF_f.'!BG62</f>
        <v>2.5</v>
      </c>
      <c r="Q199" s="109">
        <f>'FM_prog MoF_f.'!BK67</f>
        <v>2.5</v>
      </c>
      <c r="R199" s="109">
        <f>'FM_prog MoF_f.'!BO72</f>
        <v>2.1</v>
      </c>
      <c r="S199" s="109">
        <f>'FM_prog MoF_f.'!BS77</f>
        <v>2.1</v>
      </c>
      <c r="T199" s="109">
        <f>'FM_prog MoF_f.'!BW82</f>
        <v>2</v>
      </c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</row>
    <row r="200" spans="1:32" ht="24" x14ac:dyDescent="0.35">
      <c r="A200" s="108" t="s">
        <v>318</v>
      </c>
      <c r="E200" s="109">
        <f>'FM_prog MoF_f.'!N7</f>
        <v>10.092914703421556</v>
      </c>
      <c r="F200" s="109">
        <f>'FM_prog MoF_f.'!R12</f>
        <v>15.402460824643939</v>
      </c>
      <c r="G200" s="109">
        <f>'FM_prog MoF_f.'!V17</f>
        <v>3.5341120261922327</v>
      </c>
      <c r="H200" s="109">
        <f>'FM_prog MoF_f.'!Z22</f>
        <v>-1.0846486930523866</v>
      </c>
      <c r="I200" s="109">
        <f>'FM_prog MoF_f.'!AD27</f>
        <v>4.3706792080006949</v>
      </c>
      <c r="J200" s="109">
        <f>'FM_prog MoF_f.'!AH32</f>
        <v>2.2578915204350096</v>
      </c>
      <c r="K200" s="109">
        <f>'FM_prog MoF_f.'!AL37</f>
        <v>-2.9515290628040702E-2</v>
      </c>
      <c r="L200" s="109">
        <f>'FM_prog MoF_f.'!AP42</f>
        <v>0.62037009925921893</v>
      </c>
      <c r="M200" s="109">
        <f>'FM_prog MoF_f.'!AT47</f>
        <v>0.174354385594782</v>
      </c>
      <c r="N200" s="109">
        <f>'FM_prog MoF_f.'!AX52</f>
        <v>0.14064476304021412</v>
      </c>
      <c r="O200" s="109">
        <f>'FM_prog MoF_f.'!BB57</f>
        <v>2.930294902925823</v>
      </c>
      <c r="P200" s="109">
        <f>'FM_prog MoF_f.'!BF62</f>
        <v>2.5344028482822409</v>
      </c>
      <c r="Q200" s="109">
        <f>'FM_prog MoF_f.'!BJ67</f>
        <v>2.8115494557848137</v>
      </c>
      <c r="R200" s="109">
        <f>'FM_prog MoF_f.'!BN72</f>
        <v>0.21888443570144034</v>
      </c>
      <c r="S200" s="109">
        <f>'FM_prog MoF_f.'!BR77</f>
        <v>3.2758733754289011</v>
      </c>
      <c r="T200" s="109">
        <f>'FM_prog MoF_f.'!BV82</f>
        <v>17.310465661901148</v>
      </c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</row>
    <row r="201" spans="1:32" x14ac:dyDescent="0.35">
      <c r="A201" s="106"/>
      <c r="B201" s="106"/>
      <c r="C201" s="106"/>
      <c r="D201" s="106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09"/>
      <c r="S201" s="109"/>
      <c r="T201" s="109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</row>
    <row r="202" spans="1:32" x14ac:dyDescent="0.35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9"/>
      <c r="S202" s="109"/>
      <c r="T202" s="109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</row>
    <row r="203" spans="1:32" x14ac:dyDescent="0.35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9"/>
      <c r="S203" s="109"/>
      <c r="T203" s="109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</row>
    <row r="204" spans="1:32" x14ac:dyDescent="0.35">
      <c r="A204" s="106"/>
      <c r="B204" s="107">
        <v>2004</v>
      </c>
      <c r="C204" s="107">
        <v>2005</v>
      </c>
      <c r="D204" s="107">
        <v>2006</v>
      </c>
      <c r="E204" s="107">
        <v>2007</v>
      </c>
      <c r="F204" s="107">
        <v>2008</v>
      </c>
      <c r="G204" s="107">
        <v>2009</v>
      </c>
      <c r="H204" s="107">
        <v>2010</v>
      </c>
      <c r="I204" s="107">
        <v>2011</v>
      </c>
      <c r="J204" s="107">
        <v>2012</v>
      </c>
      <c r="K204" s="107">
        <v>2013</v>
      </c>
      <c r="L204" s="107">
        <v>2014</v>
      </c>
      <c r="M204" s="107">
        <v>2015</v>
      </c>
      <c r="N204" s="107">
        <v>2016</v>
      </c>
      <c r="O204" s="107">
        <v>2017</v>
      </c>
      <c r="P204" s="107">
        <v>2018</v>
      </c>
      <c r="Q204" s="107">
        <v>2019</v>
      </c>
      <c r="R204" s="107">
        <v>2020</v>
      </c>
      <c r="S204" s="107">
        <v>2021</v>
      </c>
      <c r="T204" s="107">
        <v>2022</v>
      </c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</row>
    <row r="205" spans="1:32" x14ac:dyDescent="0.35">
      <c r="A205" s="111" t="s">
        <v>183</v>
      </c>
      <c r="B205" s="112">
        <v>6.1941725728428452</v>
      </c>
      <c r="C205" s="112">
        <v>6.7473968465535705</v>
      </c>
      <c r="D205" s="112">
        <v>6.5363427876487208</v>
      </c>
      <c r="E205" s="112">
        <v>10.092914703421556</v>
      </c>
      <c r="F205" s="112">
        <v>15.402460824643939</v>
      </c>
      <c r="G205" s="112">
        <v>3.5341120261922327</v>
      </c>
      <c r="H205" s="112">
        <v>-1.0846486930523866</v>
      </c>
      <c r="I205" s="112">
        <v>4.3706792080006949</v>
      </c>
      <c r="J205" s="112">
        <v>2.2578915204350096</v>
      </c>
      <c r="K205" s="112">
        <v>-2.9515290628040702E-2</v>
      </c>
      <c r="L205" s="112">
        <v>0.62037009925921893</v>
      </c>
      <c r="M205" s="112">
        <v>0.174354385594782</v>
      </c>
      <c r="N205" s="112">
        <v>0.14064476304021412</v>
      </c>
      <c r="O205" s="112">
        <v>2.930294902925823</v>
      </c>
      <c r="P205" s="112">
        <v>2.5344028482822409</v>
      </c>
      <c r="Q205" s="112">
        <v>2.8115494557848137</v>
      </c>
      <c r="R205" s="112">
        <v>0.21888443570144034</v>
      </c>
      <c r="S205" s="112">
        <v>3.2758733754289011</v>
      </c>
      <c r="T205" s="112">
        <v>17.310465661901148</v>
      </c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</row>
    <row r="206" spans="1:32" x14ac:dyDescent="0.35">
      <c r="A206" s="111" t="s">
        <v>179</v>
      </c>
      <c r="B206" s="111">
        <v>6.3</v>
      </c>
      <c r="C206" s="111">
        <v>6.4</v>
      </c>
      <c r="D206" s="111">
        <v>6.5</v>
      </c>
      <c r="E206" s="111">
        <v>8.8000000000000007</v>
      </c>
      <c r="F206" s="111">
        <v>16.2</v>
      </c>
      <c r="G206" s="111">
        <v>3.5</v>
      </c>
      <c r="H206" s="111">
        <v>-1.2</v>
      </c>
      <c r="I206" s="111">
        <v>4.4000000000000004</v>
      </c>
      <c r="J206" s="111">
        <v>2.2999999999999998</v>
      </c>
      <c r="K206" s="111">
        <v>0.4</v>
      </c>
      <c r="L206" s="111">
        <v>0.8</v>
      </c>
      <c r="M206" s="111">
        <v>0.8</v>
      </c>
      <c r="N206" s="111">
        <v>0</v>
      </c>
      <c r="O206" s="111">
        <v>2.8</v>
      </c>
      <c r="P206" s="111">
        <v>2.5</v>
      </c>
      <c r="Q206" s="111">
        <v>2.8</v>
      </c>
      <c r="R206" s="111">
        <v>0.2</v>
      </c>
      <c r="S206" s="111">
        <v>2</v>
      </c>
      <c r="T206" s="111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F206" s="248" t="s">
        <v>131</v>
      </c>
    </row>
    <row r="207" spans="1:32" x14ac:dyDescent="0.35">
      <c r="A207" s="111" t="s">
        <v>180</v>
      </c>
      <c r="B207" s="111"/>
      <c r="C207" s="111">
        <v>4.3</v>
      </c>
      <c r="D207" s="111">
        <v>4.5</v>
      </c>
      <c r="E207" s="111">
        <v>5.9</v>
      </c>
      <c r="F207" s="111">
        <v>6.3</v>
      </c>
      <c r="G207" s="111">
        <v>9.8000000000000007</v>
      </c>
      <c r="H207" s="111">
        <v>-3.7</v>
      </c>
      <c r="I207" s="111">
        <v>1.1000000000000001</v>
      </c>
      <c r="J207" s="111">
        <v>2.4</v>
      </c>
      <c r="K207" s="111">
        <v>2</v>
      </c>
      <c r="L207" s="111">
        <v>2.2999999999999998</v>
      </c>
      <c r="M207" s="111">
        <v>2.4</v>
      </c>
      <c r="N207" s="111">
        <v>2</v>
      </c>
      <c r="O207" s="111">
        <v>1.6</v>
      </c>
      <c r="P207" s="111">
        <v>2.8</v>
      </c>
      <c r="Q207" s="111">
        <v>2.5</v>
      </c>
      <c r="R207" s="111">
        <v>2.5</v>
      </c>
      <c r="S207" s="111">
        <v>1.2</v>
      </c>
      <c r="T207" s="111">
        <v>2.4</v>
      </c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F207" s="248" t="s">
        <v>164</v>
      </c>
    </row>
    <row r="208" spans="1:32" x14ac:dyDescent="0.35">
      <c r="A208" s="111" t="s">
        <v>181</v>
      </c>
      <c r="B208" s="111"/>
      <c r="C208" s="111"/>
      <c r="D208" s="111">
        <v>3.2</v>
      </c>
      <c r="E208" s="111">
        <v>2.8</v>
      </c>
      <c r="F208" s="111">
        <v>4.8</v>
      </c>
      <c r="G208" s="111">
        <v>4.2</v>
      </c>
      <c r="H208" s="111">
        <v>6.4</v>
      </c>
      <c r="I208" s="111">
        <v>-2.8</v>
      </c>
      <c r="J208" s="111">
        <v>1.5</v>
      </c>
      <c r="K208" s="111">
        <v>2</v>
      </c>
      <c r="L208" s="111">
        <v>2</v>
      </c>
      <c r="M208" s="111">
        <v>2.5</v>
      </c>
      <c r="N208" s="111">
        <v>2.5</v>
      </c>
      <c r="O208" s="111">
        <v>2.5</v>
      </c>
      <c r="P208" s="111">
        <v>2</v>
      </c>
      <c r="Q208" s="111">
        <v>2.4</v>
      </c>
      <c r="R208" s="111">
        <v>2.1999999999999997</v>
      </c>
      <c r="S208" s="111">
        <v>2.1</v>
      </c>
      <c r="T208" s="111">
        <v>2</v>
      </c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F208" s="248" t="s">
        <v>128</v>
      </c>
    </row>
    <row r="209" spans="1:32" x14ac:dyDescent="0.35">
      <c r="A209" s="111" t="s">
        <v>182</v>
      </c>
      <c r="B209" s="111"/>
      <c r="C209" s="111"/>
      <c r="D209" s="111"/>
      <c r="E209" s="111">
        <v>3</v>
      </c>
      <c r="F209" s="111">
        <v>2.5</v>
      </c>
      <c r="G209" s="111">
        <v>3.8</v>
      </c>
      <c r="H209" s="111">
        <v>3.2</v>
      </c>
      <c r="I209" s="111">
        <v>5</v>
      </c>
      <c r="J209" s="111">
        <v>0</v>
      </c>
      <c r="K209" s="111">
        <v>2</v>
      </c>
      <c r="L209" s="111">
        <v>2</v>
      </c>
      <c r="M209" s="111">
        <v>2</v>
      </c>
      <c r="N209" s="111">
        <v>2.5</v>
      </c>
      <c r="O209" s="111">
        <v>2.5</v>
      </c>
      <c r="P209" s="111">
        <v>2.5</v>
      </c>
      <c r="Q209" s="111">
        <v>2.5</v>
      </c>
      <c r="R209" s="111">
        <v>2.1</v>
      </c>
      <c r="S209" s="111">
        <v>2.1</v>
      </c>
      <c r="T209" s="111">
        <v>2</v>
      </c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F209" s="248" t="s">
        <v>129</v>
      </c>
    </row>
    <row r="210" spans="1:32" x14ac:dyDescent="0.35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11"/>
      <c r="S210" s="111"/>
      <c r="T210" s="111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F210" s="248" t="s">
        <v>130</v>
      </c>
    </row>
    <row r="211" spans="1:32" x14ac:dyDescent="0.35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</row>
    <row r="212" spans="1:32" x14ac:dyDescent="0.35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</row>
    <row r="213" spans="1:32" x14ac:dyDescent="0.35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</row>
    <row r="214" spans="1:32" x14ac:dyDescent="0.35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</row>
    <row r="215" spans="1:32" x14ac:dyDescent="0.35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</row>
    <row r="216" spans="1:32" x14ac:dyDescent="0.35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</row>
    <row r="217" spans="1:32" x14ac:dyDescent="0.35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</row>
    <row r="218" spans="1:32" x14ac:dyDescent="0.35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</row>
    <row r="219" spans="1:32" x14ac:dyDescent="0.35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</row>
    <row r="220" spans="1:32" x14ac:dyDescent="0.35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</row>
    <row r="221" spans="1:32" x14ac:dyDescent="0.35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</row>
    <row r="222" spans="1:32" x14ac:dyDescent="0.35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</row>
    <row r="223" spans="1:32" x14ac:dyDescent="0.35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</row>
    <row r="224" spans="1:32" x14ac:dyDescent="0.35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</row>
    <row r="225" spans="1:30" x14ac:dyDescent="0.35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</row>
    <row r="226" spans="1:30" x14ac:dyDescent="0.35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</row>
    <row r="227" spans="1:30" x14ac:dyDescent="0.35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</row>
    <row r="228" spans="1:30" x14ac:dyDescent="0.35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</row>
    <row r="229" spans="1:30" x14ac:dyDescent="0.35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</row>
    <row r="230" spans="1:30" x14ac:dyDescent="0.35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</row>
    <row r="231" spans="1:30" x14ac:dyDescent="0.35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</row>
    <row r="232" spans="1:30" x14ac:dyDescent="0.35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</row>
    <row r="233" spans="1:30" x14ac:dyDescent="0.35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</row>
    <row r="234" spans="1:30" x14ac:dyDescent="0.35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</row>
    <row r="235" spans="1:30" x14ac:dyDescent="0.35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</row>
    <row r="236" spans="1:30" x14ac:dyDescent="0.35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</row>
    <row r="237" spans="1:30" x14ac:dyDescent="0.35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</row>
    <row r="238" spans="1:30" x14ac:dyDescent="0.35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</row>
    <row r="239" spans="1:30" x14ac:dyDescent="0.35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</row>
    <row r="240" spans="1:30" x14ac:dyDescent="0.35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</row>
    <row r="241" spans="1:30" x14ac:dyDescent="0.3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</row>
    <row r="242" spans="1:30" x14ac:dyDescent="0.35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</row>
    <row r="243" spans="1:30" x14ac:dyDescent="0.35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</row>
    <row r="244" spans="1:30" x14ac:dyDescent="0.35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</row>
    <row r="245" spans="1:30" x14ac:dyDescent="0.35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</row>
    <row r="246" spans="1:30" x14ac:dyDescent="0.35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</row>
    <row r="247" spans="1:30" x14ac:dyDescent="0.35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</row>
    <row r="248" spans="1:30" x14ac:dyDescent="0.35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50"/>
  <sheetViews>
    <sheetView zoomScale="40" zoomScaleNormal="40" workbookViewId="0"/>
  </sheetViews>
  <sheetFormatPr defaultRowHeight="14.5" x14ac:dyDescent="0.35"/>
  <cols>
    <col min="1" max="1" width="11.453125" bestFit="1" customWidth="1"/>
    <col min="21" max="21" width="9" customWidth="1"/>
    <col min="24" max="24" width="13.26953125" customWidth="1"/>
    <col min="25" max="25" width="9.81640625" bestFit="1" customWidth="1"/>
    <col min="26" max="26" width="11.1796875" bestFit="1" customWidth="1"/>
    <col min="27" max="27" width="9.81640625" customWidth="1"/>
    <col min="28" max="28" width="11.26953125" customWidth="1"/>
    <col min="29" max="29" width="12.26953125" bestFit="1" customWidth="1"/>
    <col min="30" max="30" width="9.81640625" customWidth="1"/>
    <col min="31" max="31" width="11.1796875" bestFit="1" customWidth="1"/>
    <col min="32" max="32" width="9.81640625" customWidth="1"/>
    <col min="33" max="33" width="11.26953125" customWidth="1"/>
    <col min="34" max="34" width="12.26953125" bestFit="1" customWidth="1"/>
    <col min="35" max="35" width="9.81640625" customWidth="1"/>
    <col min="36" max="36" width="11.1796875" bestFit="1" customWidth="1"/>
    <col min="37" max="37" width="9.81640625" customWidth="1"/>
    <col min="38" max="38" width="11.26953125" bestFit="1" customWidth="1"/>
    <col min="39" max="39" width="12.26953125" bestFit="1" customWidth="1"/>
  </cols>
  <sheetData>
    <row r="1" spans="1:39" ht="15" thickBot="1" x14ac:dyDescent="0.4">
      <c r="A1" s="243" t="s">
        <v>320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39" x14ac:dyDescent="0.35">
      <c r="A2" t="s">
        <v>70</v>
      </c>
      <c r="Y2" s="233" t="s">
        <v>56</v>
      </c>
      <c r="Z2" s="234"/>
      <c r="AA2" s="234"/>
      <c r="AB2" s="234"/>
      <c r="AC2" s="235"/>
      <c r="AD2" s="233" t="s">
        <v>57</v>
      </c>
      <c r="AE2" s="234"/>
      <c r="AF2" s="234"/>
      <c r="AG2" s="234"/>
      <c r="AH2" s="235"/>
      <c r="AI2" s="233" t="s">
        <v>58</v>
      </c>
      <c r="AJ2" s="234"/>
      <c r="AK2" s="234"/>
      <c r="AL2" s="234"/>
      <c r="AM2" s="235"/>
    </row>
    <row r="3" spans="1:39" x14ac:dyDescent="0.35">
      <c r="B3">
        <v>2003</v>
      </c>
      <c r="C3">
        <v>2004</v>
      </c>
      <c r="D3" s="85">
        <v>2005</v>
      </c>
      <c r="E3">
        <v>2006</v>
      </c>
      <c r="F3">
        <v>2007</v>
      </c>
      <c r="G3">
        <v>2008</v>
      </c>
      <c r="H3">
        <v>2009</v>
      </c>
      <c r="I3">
        <v>2010</v>
      </c>
      <c r="J3">
        <v>2011</v>
      </c>
      <c r="K3">
        <v>2012</v>
      </c>
      <c r="L3">
        <v>2013</v>
      </c>
      <c r="M3">
        <v>2014</v>
      </c>
      <c r="N3">
        <v>2015</v>
      </c>
      <c r="O3">
        <v>2016</v>
      </c>
      <c r="P3">
        <v>2017</v>
      </c>
      <c r="Q3">
        <v>2018</v>
      </c>
      <c r="R3">
        <v>2019</v>
      </c>
      <c r="S3">
        <v>2020</v>
      </c>
      <c r="T3">
        <v>2021</v>
      </c>
      <c r="U3">
        <v>2022</v>
      </c>
      <c r="Y3" s="31" t="s">
        <v>64</v>
      </c>
      <c r="Z3" t="s">
        <v>62</v>
      </c>
      <c r="AA3" t="s">
        <v>63</v>
      </c>
      <c r="AB3" t="s">
        <v>65</v>
      </c>
      <c r="AC3" s="32" t="s">
        <v>66</v>
      </c>
      <c r="AD3" s="31" t="s">
        <v>64</v>
      </c>
      <c r="AE3" t="s">
        <v>62</v>
      </c>
      <c r="AF3" t="s">
        <v>63</v>
      </c>
      <c r="AG3" t="s">
        <v>65</v>
      </c>
      <c r="AH3" s="32" t="s">
        <v>66</v>
      </c>
      <c r="AI3" s="31" t="s">
        <v>64</v>
      </c>
      <c r="AJ3" t="s">
        <v>62</v>
      </c>
      <c r="AK3" t="s">
        <v>63</v>
      </c>
      <c r="AL3" t="s">
        <v>65</v>
      </c>
      <c r="AM3" s="32" t="s">
        <v>66</v>
      </c>
    </row>
    <row r="4" spans="1:39" x14ac:dyDescent="0.35">
      <c r="A4" s="138" t="s">
        <v>32</v>
      </c>
      <c r="B4" s="41">
        <v>7.5</v>
      </c>
      <c r="C4" s="19">
        <v>6.2</v>
      </c>
      <c r="D4" s="146">
        <v>6.2</v>
      </c>
      <c r="E4" s="19"/>
      <c r="F4" s="19"/>
      <c r="G4" s="19"/>
      <c r="H4" s="19"/>
      <c r="I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Y4" s="33"/>
      <c r="Z4" s="19"/>
      <c r="AA4" s="19"/>
      <c r="AC4" s="32"/>
      <c r="AI4" s="34"/>
      <c r="AJ4" s="35"/>
      <c r="AK4" s="35"/>
      <c r="AM4" s="32"/>
    </row>
    <row r="5" spans="1:39" x14ac:dyDescent="0.35">
      <c r="A5" s="138" t="s">
        <v>33</v>
      </c>
      <c r="B5" s="54">
        <v>7.5</v>
      </c>
      <c r="C5" s="104">
        <v>7.5</v>
      </c>
      <c r="D5" s="156">
        <v>6.7</v>
      </c>
      <c r="E5" s="157">
        <v>6.7</v>
      </c>
      <c r="F5" s="19"/>
      <c r="G5" s="19"/>
      <c r="H5" s="19"/>
      <c r="I5" s="19"/>
      <c r="J5" s="62"/>
      <c r="K5" t="s">
        <v>93</v>
      </c>
      <c r="P5" s="19"/>
      <c r="Q5" s="19"/>
      <c r="R5" s="19"/>
      <c r="S5" s="19"/>
      <c r="T5" s="19"/>
      <c r="U5" s="19"/>
      <c r="V5" s="19"/>
      <c r="X5">
        <v>2004</v>
      </c>
      <c r="Y5" s="33">
        <f>C6-C4</f>
        <v>2.2999999999999998</v>
      </c>
      <c r="Z5" s="19">
        <f>-C5+C7</f>
        <v>0.80000000000000071</v>
      </c>
      <c r="AA5" s="19"/>
      <c r="AB5" s="19"/>
      <c r="AC5" s="32"/>
      <c r="AD5">
        <f>ABS(Y5)</f>
        <v>2.2999999999999998</v>
      </c>
      <c r="AE5">
        <f>ABS(Z5)</f>
        <v>0.80000000000000071</v>
      </c>
      <c r="AI5" s="34">
        <f>Y5^2</f>
        <v>5.2899999999999991</v>
      </c>
      <c r="AJ5" s="35">
        <f>Z5^2</f>
        <v>0.64000000000000112</v>
      </c>
      <c r="AK5" s="35"/>
      <c r="AL5" s="35"/>
      <c r="AM5" s="32"/>
    </row>
    <row r="6" spans="1:39" x14ac:dyDescent="0.35">
      <c r="A6" s="138" t="s">
        <v>34</v>
      </c>
      <c r="B6" s="39">
        <v>7.5</v>
      </c>
      <c r="C6" s="41">
        <v>8.5</v>
      </c>
      <c r="D6" s="38">
        <v>7.2</v>
      </c>
      <c r="E6" s="146">
        <v>6.9</v>
      </c>
      <c r="F6" s="19"/>
      <c r="G6" s="19"/>
      <c r="H6" s="19"/>
      <c r="I6" s="19"/>
      <c r="J6" s="63"/>
      <c r="K6" t="s">
        <v>94</v>
      </c>
      <c r="P6" s="19"/>
      <c r="Q6" s="19"/>
      <c r="R6" s="19"/>
      <c r="S6" s="19"/>
      <c r="T6" s="19"/>
      <c r="U6" s="19"/>
      <c r="V6" s="19"/>
      <c r="X6">
        <v>2005</v>
      </c>
      <c r="Y6" s="33">
        <f>D8-D6</f>
        <v>2.9999999999999991</v>
      </c>
      <c r="Z6" s="19">
        <f>-D7+D9</f>
        <v>1.0999999999999996</v>
      </c>
      <c r="AA6" s="19">
        <f>D8-D4</f>
        <v>3.9999999999999991</v>
      </c>
      <c r="AB6" s="19">
        <f>D9-D5</f>
        <v>3.4999999999999991</v>
      </c>
      <c r="AC6" s="32"/>
      <c r="AD6">
        <f>ABS(Y6)</f>
        <v>2.9999999999999991</v>
      </c>
      <c r="AE6">
        <f>ABS(Z6)</f>
        <v>1.0999999999999996</v>
      </c>
      <c r="AF6">
        <f>ABS(AA6)</f>
        <v>3.9999999999999991</v>
      </c>
      <c r="AG6">
        <f t="shared" ref="AG6:AG15" si="0">ABS(AB6)</f>
        <v>3.4999999999999991</v>
      </c>
      <c r="AI6" s="34">
        <f>Y6^2</f>
        <v>8.9999999999999947</v>
      </c>
      <c r="AJ6" s="35">
        <f>Z6^2</f>
        <v>1.2099999999999993</v>
      </c>
      <c r="AK6" s="35">
        <f>AA6^2</f>
        <v>15.999999999999993</v>
      </c>
      <c r="AL6" s="35">
        <f>AB6^2</f>
        <v>12.249999999999993</v>
      </c>
      <c r="AM6" s="32"/>
    </row>
    <row r="7" spans="1:39" x14ac:dyDescent="0.35">
      <c r="A7" s="138" t="s">
        <v>35</v>
      </c>
      <c r="B7" s="39">
        <v>7.2</v>
      </c>
      <c r="C7" s="102">
        <v>8.3000000000000007</v>
      </c>
      <c r="D7" s="104">
        <v>9.1</v>
      </c>
      <c r="E7" s="156">
        <v>7.7</v>
      </c>
      <c r="F7" s="157">
        <v>7.1</v>
      </c>
      <c r="G7" s="19"/>
      <c r="H7" s="19"/>
      <c r="I7" s="19"/>
      <c r="K7" t="s">
        <v>95</v>
      </c>
      <c r="M7" s="19"/>
      <c r="N7" s="19"/>
      <c r="O7" s="19"/>
      <c r="P7" s="19"/>
      <c r="Q7" s="19"/>
      <c r="R7" s="19"/>
      <c r="S7" s="19"/>
      <c r="T7" s="19"/>
      <c r="U7" s="19"/>
      <c r="V7" s="19"/>
      <c r="X7">
        <v>2006</v>
      </c>
      <c r="Y7" s="33">
        <f>E10-E8</f>
        <v>3.4000000000000004</v>
      </c>
      <c r="Z7" s="19">
        <f>-E9+E11</f>
        <v>0.90000000000000036</v>
      </c>
      <c r="AA7" s="19">
        <f>E10-E6</f>
        <v>5</v>
      </c>
      <c r="AB7" s="19">
        <f>E11-E7</f>
        <v>4.2</v>
      </c>
      <c r="AC7" s="36">
        <f>E11-E5</f>
        <v>5.2</v>
      </c>
      <c r="AD7">
        <f>ABS(Y7)</f>
        <v>3.4000000000000004</v>
      </c>
      <c r="AE7">
        <f t="shared" ref="AE7:AE15" si="1">ABS(Z7)</f>
        <v>0.90000000000000036</v>
      </c>
      <c r="AF7">
        <f>ABS(AA7)</f>
        <v>5</v>
      </c>
      <c r="AG7">
        <f t="shared" si="0"/>
        <v>4.2</v>
      </c>
      <c r="AH7">
        <f t="shared" ref="AH7:AH15" si="2">ABS(AC7)</f>
        <v>5.2</v>
      </c>
      <c r="AI7" s="34">
        <f>Y7^2</f>
        <v>11.560000000000002</v>
      </c>
      <c r="AJ7" s="35">
        <f t="shared" ref="AJ7:AJ15" si="3">Z7^2</f>
        <v>0.81000000000000061</v>
      </c>
      <c r="AK7" s="35">
        <f>AA7^2</f>
        <v>25</v>
      </c>
      <c r="AL7" s="35">
        <f>AB7^2</f>
        <v>17.64</v>
      </c>
      <c r="AM7" s="37">
        <f>AC7^2</f>
        <v>27.040000000000003</v>
      </c>
    </row>
    <row r="8" spans="1:39" x14ac:dyDescent="0.35">
      <c r="A8" s="138" t="s">
        <v>36</v>
      </c>
      <c r="B8" s="39">
        <v>7.2</v>
      </c>
      <c r="C8" s="39">
        <v>8.5</v>
      </c>
      <c r="D8" s="103">
        <v>10.199999999999999</v>
      </c>
      <c r="E8" s="19">
        <v>8.5</v>
      </c>
      <c r="F8" s="146">
        <v>7.6</v>
      </c>
      <c r="G8" s="19"/>
      <c r="H8" s="19"/>
      <c r="I8" s="19"/>
      <c r="J8" s="55"/>
      <c r="K8" t="s">
        <v>86</v>
      </c>
      <c r="P8" s="19"/>
      <c r="Q8" s="19"/>
      <c r="R8" s="19"/>
      <c r="S8" s="19"/>
      <c r="T8" s="19"/>
      <c r="U8" s="19"/>
      <c r="V8" s="19"/>
      <c r="X8">
        <v>2007</v>
      </c>
      <c r="Y8" s="33">
        <f>F12-F10</f>
        <v>0.70000000000000107</v>
      </c>
      <c r="Z8" s="19">
        <f>-F11+F13</f>
        <v>-0.19999999999999929</v>
      </c>
      <c r="AA8" s="19">
        <f>F12-F8</f>
        <v>2.7000000000000011</v>
      </c>
      <c r="AB8" s="19">
        <f>F13-F9</f>
        <v>1.4000000000000004</v>
      </c>
      <c r="AC8" s="36">
        <f>F13-F7</f>
        <v>3.2000000000000011</v>
      </c>
      <c r="AD8">
        <f>ABS(Y8)</f>
        <v>0.70000000000000107</v>
      </c>
      <c r="AE8">
        <f>ABS(Z8)</f>
        <v>0.19999999999999929</v>
      </c>
      <c r="AF8">
        <f t="shared" ref="AF8:AF15" si="4">ABS(AA8)</f>
        <v>2.7000000000000011</v>
      </c>
      <c r="AG8">
        <f t="shared" si="0"/>
        <v>1.4000000000000004</v>
      </c>
      <c r="AH8">
        <f t="shared" si="2"/>
        <v>3.2000000000000011</v>
      </c>
      <c r="AI8" s="34">
        <f>Y8^2</f>
        <v>0.49000000000000149</v>
      </c>
      <c r="AJ8" s="35">
        <f>Z8^2</f>
        <v>3.9999999999999716E-2</v>
      </c>
      <c r="AK8" s="35">
        <f t="shared" ref="AK8:AK14" si="5">AA8^2</f>
        <v>7.2900000000000054</v>
      </c>
      <c r="AL8" s="35">
        <f t="shared" ref="AL8:AL13" si="6">AB8^2</f>
        <v>1.9600000000000011</v>
      </c>
      <c r="AM8" s="37">
        <f>AC8^2</f>
        <v>10.240000000000007</v>
      </c>
    </row>
    <row r="9" spans="1:39" x14ac:dyDescent="0.35">
      <c r="A9" s="138" t="s">
        <v>37</v>
      </c>
      <c r="B9" s="39">
        <v>7.2</v>
      </c>
      <c r="C9" s="39">
        <v>8.6</v>
      </c>
      <c r="D9" s="102">
        <v>10.199999999999999</v>
      </c>
      <c r="E9" s="104">
        <v>11</v>
      </c>
      <c r="F9" s="156">
        <v>8.9</v>
      </c>
      <c r="G9" s="157">
        <v>8</v>
      </c>
      <c r="H9" s="19"/>
      <c r="I9" s="19"/>
      <c r="J9" s="56"/>
      <c r="K9" t="s">
        <v>87</v>
      </c>
      <c r="P9" s="19"/>
      <c r="Q9" s="19"/>
      <c r="R9" s="19"/>
      <c r="S9" s="19"/>
      <c r="T9" s="19"/>
      <c r="U9" s="19"/>
      <c r="V9" s="19"/>
      <c r="X9">
        <v>2008</v>
      </c>
      <c r="Y9" s="33">
        <f>G14-G12</f>
        <v>-8.3999999999999986</v>
      </c>
      <c r="Z9" s="19">
        <f>-G13+G15</f>
        <v>-3.8</v>
      </c>
      <c r="AA9" s="19">
        <f>G14-G10</f>
        <v>-12.5</v>
      </c>
      <c r="AB9" s="19">
        <f>G15-G11</f>
        <v>-11.8</v>
      </c>
      <c r="AC9" s="36">
        <f>G15-G9</f>
        <v>-12.6</v>
      </c>
      <c r="AD9">
        <f t="shared" ref="AD9:AD14" si="7">ABS(Y9)</f>
        <v>8.3999999999999986</v>
      </c>
      <c r="AE9">
        <f t="shared" si="1"/>
        <v>3.8</v>
      </c>
      <c r="AF9">
        <f>ABS(AA9)</f>
        <v>12.5</v>
      </c>
      <c r="AG9">
        <f t="shared" si="0"/>
        <v>11.8</v>
      </c>
      <c r="AH9">
        <f t="shared" si="2"/>
        <v>12.6</v>
      </c>
      <c r="AI9" s="34">
        <f t="shared" ref="AI9:AI14" si="8">Y9^2</f>
        <v>70.559999999999974</v>
      </c>
      <c r="AJ9" s="35">
        <f t="shared" si="3"/>
        <v>14.44</v>
      </c>
      <c r="AK9" s="35">
        <f>AA9^2</f>
        <v>156.25</v>
      </c>
      <c r="AL9" s="35">
        <f>AB9^2</f>
        <v>139.24</v>
      </c>
      <c r="AM9" s="37">
        <f t="shared" ref="AM9:AM15" si="9">AC9^2</f>
        <v>158.76</v>
      </c>
    </row>
    <row r="10" spans="1:39" x14ac:dyDescent="0.35">
      <c r="A10" s="138" t="s">
        <v>38</v>
      </c>
      <c r="B10" s="39">
        <v>7.2</v>
      </c>
      <c r="C10" s="39">
        <v>8.6999999999999993</v>
      </c>
      <c r="D10" s="39">
        <v>10.6</v>
      </c>
      <c r="E10" s="103">
        <v>11.9</v>
      </c>
      <c r="F10" s="19">
        <v>9.6</v>
      </c>
      <c r="G10" s="146">
        <v>7.9</v>
      </c>
      <c r="H10" s="19"/>
      <c r="I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X10">
        <v>2009</v>
      </c>
      <c r="Y10" s="33">
        <f>H16-H14</f>
        <v>-4.9000000000000004</v>
      </c>
      <c r="Z10" s="19">
        <f>-H15+H17</f>
        <v>0</v>
      </c>
      <c r="AA10" s="19">
        <f>H16-H12</f>
        <v>-20.5</v>
      </c>
      <c r="AB10" s="19">
        <f>H17-H13</f>
        <v>-15.3</v>
      </c>
      <c r="AC10" s="36">
        <f>H17-H11</f>
        <v>-24.2</v>
      </c>
      <c r="AD10">
        <f>ABS(Y10)</f>
        <v>4.9000000000000004</v>
      </c>
      <c r="AE10">
        <f>ABS(Z10)</f>
        <v>0</v>
      </c>
      <c r="AF10">
        <f t="shared" si="4"/>
        <v>20.5</v>
      </c>
      <c r="AG10">
        <f t="shared" si="0"/>
        <v>15.3</v>
      </c>
      <c r="AH10">
        <f t="shared" si="2"/>
        <v>24.2</v>
      </c>
      <c r="AI10" s="34">
        <f>Y10^2</f>
        <v>24.010000000000005</v>
      </c>
      <c r="AJ10" s="35">
        <f>Z10^2</f>
        <v>0</v>
      </c>
      <c r="AK10" s="35">
        <f t="shared" si="5"/>
        <v>420.25</v>
      </c>
      <c r="AL10" s="35">
        <f>AB10^2</f>
        <v>234.09000000000003</v>
      </c>
      <c r="AM10" s="37">
        <f>AC10^2</f>
        <v>585.64</v>
      </c>
    </row>
    <row r="11" spans="1:39" x14ac:dyDescent="0.35">
      <c r="A11" s="138" t="s">
        <v>39</v>
      </c>
      <c r="B11" s="39">
        <v>7.2</v>
      </c>
      <c r="C11" s="39">
        <v>8.6999999999999993</v>
      </c>
      <c r="D11" s="39">
        <v>10.6</v>
      </c>
      <c r="E11" s="102">
        <v>11.9</v>
      </c>
      <c r="F11" s="104">
        <v>10.5</v>
      </c>
      <c r="G11" s="156">
        <v>7.2</v>
      </c>
      <c r="H11" s="157">
        <v>6.2</v>
      </c>
      <c r="I11" s="19"/>
      <c r="N11" s="19"/>
      <c r="O11" s="19"/>
      <c r="P11" s="19"/>
      <c r="Q11" s="19"/>
      <c r="R11" s="19"/>
      <c r="S11" s="19"/>
      <c r="T11" s="19"/>
      <c r="U11" s="19"/>
      <c r="V11" s="19"/>
      <c r="X11">
        <v>2010</v>
      </c>
      <c r="Y11" s="33">
        <f>I18-I16</f>
        <v>3.2</v>
      </c>
      <c r="Z11" s="19">
        <f>-I17+I19</f>
        <v>0.10000000000000003</v>
      </c>
      <c r="AA11" s="19">
        <f>I18-I14</f>
        <v>2.9000000000000004</v>
      </c>
      <c r="AB11" s="19">
        <f>I19-I15</f>
        <v>3.7</v>
      </c>
      <c r="AC11" s="36">
        <f>I19-I13</f>
        <v>-1.3</v>
      </c>
      <c r="AD11">
        <f t="shared" si="7"/>
        <v>3.2</v>
      </c>
      <c r="AE11">
        <f t="shared" si="1"/>
        <v>0.10000000000000003</v>
      </c>
      <c r="AF11">
        <f t="shared" si="4"/>
        <v>2.9000000000000004</v>
      </c>
      <c r="AG11">
        <f t="shared" si="0"/>
        <v>3.7</v>
      </c>
      <c r="AH11">
        <f t="shared" si="2"/>
        <v>1.3</v>
      </c>
      <c r="AI11" s="34">
        <f t="shared" si="8"/>
        <v>10.240000000000002</v>
      </c>
      <c r="AJ11" s="35">
        <f t="shared" si="3"/>
        <v>1.0000000000000007E-2</v>
      </c>
      <c r="AK11" s="35">
        <f>AA11^2</f>
        <v>8.4100000000000019</v>
      </c>
      <c r="AL11" s="35">
        <f t="shared" si="6"/>
        <v>13.690000000000001</v>
      </c>
      <c r="AM11" s="37">
        <f>AC11^2</f>
        <v>1.6900000000000002</v>
      </c>
    </row>
    <row r="12" spans="1:39" x14ac:dyDescent="0.35">
      <c r="A12" s="138" t="s">
        <v>40</v>
      </c>
      <c r="B12" s="39">
        <v>7.2</v>
      </c>
      <c r="C12" s="39">
        <v>8.6999999999999993</v>
      </c>
      <c r="D12" s="39">
        <v>10.6</v>
      </c>
      <c r="E12" s="39">
        <v>12.2</v>
      </c>
      <c r="F12" s="103">
        <v>10.3</v>
      </c>
      <c r="G12" s="19">
        <v>3.8</v>
      </c>
      <c r="H12" s="146">
        <v>2.5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X12">
        <v>2011</v>
      </c>
      <c r="Y12" s="33">
        <f>J20-J18</f>
        <v>2.2000000000000002</v>
      </c>
      <c r="Z12" s="19">
        <f>-J19+J21</f>
        <v>1</v>
      </c>
      <c r="AA12" s="19">
        <f>J20-J16</f>
        <v>2.2000000000000002</v>
      </c>
      <c r="AB12" s="19">
        <f>J21-J17</f>
        <v>2.2000000000000002</v>
      </c>
      <c r="AC12" s="36">
        <f>J21-J15</f>
        <v>3.5</v>
      </c>
      <c r="AD12">
        <f>ABS(Y12)</f>
        <v>2.2000000000000002</v>
      </c>
      <c r="AE12">
        <f>ABS(Z12)</f>
        <v>1</v>
      </c>
      <c r="AF12">
        <f t="shared" si="4"/>
        <v>2.2000000000000002</v>
      </c>
      <c r="AG12">
        <f t="shared" si="0"/>
        <v>2.2000000000000002</v>
      </c>
      <c r="AH12">
        <f t="shared" si="2"/>
        <v>3.5</v>
      </c>
      <c r="AI12" s="34">
        <f>Y12^2</f>
        <v>4.8400000000000007</v>
      </c>
      <c r="AJ12" s="35">
        <f>Z12^2</f>
        <v>1</v>
      </c>
      <c r="AK12" s="35">
        <f t="shared" si="5"/>
        <v>4.8400000000000007</v>
      </c>
      <c r="AL12" s="35">
        <f>AB12^2</f>
        <v>4.8400000000000007</v>
      </c>
      <c r="AM12" s="37">
        <f t="shared" si="9"/>
        <v>12.25</v>
      </c>
    </row>
    <row r="13" spans="1:39" x14ac:dyDescent="0.35">
      <c r="A13" s="138" t="s">
        <v>41</v>
      </c>
      <c r="B13" s="19"/>
      <c r="C13" s="39">
        <v>8.6999999999999993</v>
      </c>
      <c r="D13" s="39">
        <v>10.6</v>
      </c>
      <c r="E13" s="39">
        <v>12.2</v>
      </c>
      <c r="F13" s="102">
        <v>10.3</v>
      </c>
      <c r="G13" s="104">
        <v>-0.8</v>
      </c>
      <c r="H13" s="156">
        <v>-2.7</v>
      </c>
      <c r="I13" s="157">
        <v>1</v>
      </c>
      <c r="J13" s="19"/>
      <c r="K13" s="19"/>
      <c r="L13" s="19"/>
      <c r="N13" s="19"/>
      <c r="O13" s="19"/>
      <c r="P13" s="19"/>
      <c r="Q13" s="19"/>
      <c r="R13" s="19"/>
      <c r="S13" s="19"/>
      <c r="T13" s="19"/>
      <c r="U13" s="19"/>
      <c r="V13" s="19"/>
      <c r="X13">
        <v>2012</v>
      </c>
      <c r="Y13" s="33">
        <f>K22-K20</f>
        <v>3.3999999999999995</v>
      </c>
      <c r="Z13" s="19">
        <f>-K21+K23</f>
        <v>0.70000000000000018</v>
      </c>
      <c r="AA13" s="19">
        <f>K22-K18</f>
        <v>1.5999999999999996</v>
      </c>
      <c r="AB13" s="19">
        <f>K23-K19</f>
        <v>2.5</v>
      </c>
      <c r="AC13" s="36">
        <f>K23-K17</f>
        <v>1</v>
      </c>
      <c r="AD13">
        <f>ABS(Y13)</f>
        <v>3.3999999999999995</v>
      </c>
      <c r="AE13">
        <f t="shared" si="1"/>
        <v>0.70000000000000018</v>
      </c>
      <c r="AF13">
        <f t="shared" si="4"/>
        <v>1.5999999999999996</v>
      </c>
      <c r="AG13">
        <f t="shared" si="0"/>
        <v>2.5</v>
      </c>
      <c r="AH13">
        <f t="shared" si="2"/>
        <v>1</v>
      </c>
      <c r="AI13" s="34">
        <f>Y13^2</f>
        <v>11.559999999999997</v>
      </c>
      <c r="AJ13" s="35">
        <f t="shared" si="3"/>
        <v>0.49000000000000027</v>
      </c>
      <c r="AK13" s="35">
        <f>AA13^2</f>
        <v>2.5599999999999987</v>
      </c>
      <c r="AL13" s="35">
        <f t="shared" si="6"/>
        <v>6.25</v>
      </c>
      <c r="AM13" s="37">
        <f>AC13^2</f>
        <v>1</v>
      </c>
    </row>
    <row r="14" spans="1:39" x14ac:dyDescent="0.35">
      <c r="A14" s="138" t="s">
        <v>42</v>
      </c>
      <c r="B14" s="19"/>
      <c r="C14" s="19"/>
      <c r="D14" s="39"/>
      <c r="E14" s="39"/>
      <c r="F14" s="39">
        <v>10</v>
      </c>
      <c r="G14" s="103">
        <v>-4.5999999999999996</v>
      </c>
      <c r="H14" s="19">
        <v>-13.1</v>
      </c>
      <c r="I14" s="146">
        <v>-3.2</v>
      </c>
      <c r="J14" s="19"/>
      <c r="K14" s="19"/>
      <c r="L14" s="19"/>
      <c r="O14" s="19"/>
      <c r="P14" s="19"/>
      <c r="Q14" s="19"/>
      <c r="R14" s="19"/>
      <c r="S14" s="19"/>
      <c r="T14" s="19"/>
      <c r="U14" s="19"/>
      <c r="V14" s="19"/>
      <c r="X14">
        <v>2013</v>
      </c>
      <c r="Y14" s="33">
        <f>L24-L22</f>
        <v>0.29999999999999982</v>
      </c>
      <c r="Z14" s="19">
        <f>-L23+L25</f>
        <v>0.20000000000000018</v>
      </c>
      <c r="AA14" s="19">
        <f>L24-L20</f>
        <v>0.49999999999999956</v>
      </c>
      <c r="AB14" s="19">
        <f>L25-L21</f>
        <v>0.60000000000000009</v>
      </c>
      <c r="AC14" s="36">
        <f>L25-L19</f>
        <v>0.20000000000000018</v>
      </c>
      <c r="AD14">
        <f t="shared" si="7"/>
        <v>0.29999999999999982</v>
      </c>
      <c r="AE14">
        <f>ABS(Z14)</f>
        <v>0.20000000000000018</v>
      </c>
      <c r="AF14">
        <f t="shared" si="4"/>
        <v>0.49999999999999956</v>
      </c>
      <c r="AG14">
        <f t="shared" si="0"/>
        <v>0.60000000000000009</v>
      </c>
      <c r="AH14">
        <f t="shared" si="2"/>
        <v>0.20000000000000018</v>
      </c>
      <c r="AI14" s="34">
        <f t="shared" si="8"/>
        <v>8.99999999999999E-2</v>
      </c>
      <c r="AJ14" s="35">
        <f>Z14^2</f>
        <v>4.000000000000007E-2</v>
      </c>
      <c r="AK14" s="35">
        <f t="shared" si="5"/>
        <v>0.24999999999999956</v>
      </c>
      <c r="AL14" s="35">
        <f t="shared" ref="AL14:AL20" si="10">AB14^2</f>
        <v>0.3600000000000001</v>
      </c>
      <c r="AM14" s="37">
        <f>AC14^2</f>
        <v>4.000000000000007E-2</v>
      </c>
    </row>
    <row r="15" spans="1:39" x14ac:dyDescent="0.35">
      <c r="A15" s="138" t="s">
        <v>43</v>
      </c>
      <c r="B15" s="19"/>
      <c r="C15" s="19"/>
      <c r="D15" s="39">
        <v>10.6</v>
      </c>
      <c r="E15" s="39">
        <v>12.2</v>
      </c>
      <c r="F15" s="39">
        <v>10</v>
      </c>
      <c r="G15" s="102">
        <v>-4.5999999999999996</v>
      </c>
      <c r="H15" s="104">
        <v>-18</v>
      </c>
      <c r="I15" s="156">
        <v>-4</v>
      </c>
      <c r="J15" s="157">
        <v>2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X15">
        <v>2014</v>
      </c>
      <c r="Y15" s="33">
        <f>M26-M24</f>
        <v>-1.4</v>
      </c>
      <c r="Z15" s="19">
        <f>-M25+M27</f>
        <v>0.19999999999999973</v>
      </c>
      <c r="AA15" s="19">
        <f>M26-M22</f>
        <v>-1.6999999999999997</v>
      </c>
      <c r="AB15" s="19">
        <f>M27-M23</f>
        <v>-1.2999999999999998</v>
      </c>
      <c r="AC15" s="36">
        <f>M27-M21</f>
        <v>-1.1000000000000001</v>
      </c>
      <c r="AD15">
        <f>ABS(Y15)</f>
        <v>1.4</v>
      </c>
      <c r="AE15">
        <f t="shared" si="1"/>
        <v>0.19999999999999973</v>
      </c>
      <c r="AF15">
        <f t="shared" si="4"/>
        <v>1.6999999999999997</v>
      </c>
      <c r="AG15">
        <f t="shared" si="0"/>
        <v>1.2999999999999998</v>
      </c>
      <c r="AH15">
        <f t="shared" si="2"/>
        <v>1.1000000000000001</v>
      </c>
      <c r="AI15" s="34">
        <f>Y15^2</f>
        <v>1.9599999999999997</v>
      </c>
      <c r="AJ15" s="35">
        <f t="shared" si="3"/>
        <v>3.9999999999999897E-2</v>
      </c>
      <c r="AK15" s="35">
        <f>AA15^2</f>
        <v>2.8899999999999992</v>
      </c>
      <c r="AL15" s="35">
        <f t="shared" si="10"/>
        <v>1.6899999999999995</v>
      </c>
      <c r="AM15" s="37">
        <f t="shared" si="9"/>
        <v>1.2100000000000002</v>
      </c>
    </row>
    <row r="16" spans="1:39" x14ac:dyDescent="0.35">
      <c r="A16" s="138" t="s">
        <v>44</v>
      </c>
      <c r="B16" s="19"/>
      <c r="C16" s="19"/>
      <c r="D16" s="39">
        <v>10.6</v>
      </c>
      <c r="E16" s="39">
        <v>12.2</v>
      </c>
      <c r="F16" s="39">
        <v>10</v>
      </c>
      <c r="G16" s="39">
        <v>-4.5999999999999996</v>
      </c>
      <c r="H16" s="103">
        <v>-18</v>
      </c>
      <c r="I16" s="19">
        <v>-3.5</v>
      </c>
      <c r="J16" s="155">
        <v>3.3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X16">
        <v>2015</v>
      </c>
      <c r="Y16" s="33">
        <f>N28-N26</f>
        <v>0.40000000000000036</v>
      </c>
      <c r="Z16" s="19">
        <f>-N27+N29</f>
        <v>0.30000000000000027</v>
      </c>
      <c r="AA16" s="19">
        <f>N28-N24</f>
        <v>-1.3999999999999995</v>
      </c>
      <c r="AB16" s="19">
        <f>N29-N25</f>
        <v>-0.19999999999999973</v>
      </c>
      <c r="AC16" s="36">
        <f>N29-N23</f>
        <v>-1.5</v>
      </c>
      <c r="AD16">
        <f>ABS(Y16)</f>
        <v>0.40000000000000036</v>
      </c>
      <c r="AE16">
        <f t="shared" ref="AE16" si="11">ABS(Z16)</f>
        <v>0.30000000000000027</v>
      </c>
      <c r="AF16">
        <f t="shared" ref="AF16" si="12">ABS(AA16)</f>
        <v>1.3999999999999995</v>
      </c>
      <c r="AG16">
        <f t="shared" ref="AG16" si="13">ABS(AB16)</f>
        <v>0.19999999999999973</v>
      </c>
      <c r="AH16">
        <f t="shared" ref="AH16" si="14">ABS(AC16)</f>
        <v>1.5</v>
      </c>
      <c r="AI16" s="34">
        <f t="shared" ref="AI16" si="15">Y16^2</f>
        <v>0.16000000000000028</v>
      </c>
      <c r="AJ16" s="35">
        <f>Z16^2</f>
        <v>9.0000000000000163E-2</v>
      </c>
      <c r="AK16" s="35">
        <f>AA16^2</f>
        <v>1.9599999999999984</v>
      </c>
      <c r="AL16" s="35">
        <f t="shared" si="10"/>
        <v>3.9999999999999897E-2</v>
      </c>
      <c r="AM16" s="37">
        <f>AC16^2</f>
        <v>2.25</v>
      </c>
    </row>
    <row r="17" spans="1:44" x14ac:dyDescent="0.35">
      <c r="A17" s="138" t="s">
        <v>45</v>
      </c>
      <c r="B17" s="19"/>
      <c r="C17" s="19"/>
      <c r="D17" s="19"/>
      <c r="E17" s="39">
        <v>12.2</v>
      </c>
      <c r="F17" s="39">
        <v>10</v>
      </c>
      <c r="G17" s="39">
        <v>-4.2</v>
      </c>
      <c r="H17" s="102">
        <v>-18</v>
      </c>
      <c r="I17" s="104">
        <v>-0.4</v>
      </c>
      <c r="J17" s="156">
        <v>3.3</v>
      </c>
      <c r="K17" s="157">
        <v>4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X17">
        <v>2016</v>
      </c>
      <c r="Y17" s="33">
        <f>O30-O28</f>
        <v>-0.79999999999999982</v>
      </c>
      <c r="Z17" s="19">
        <f>-O29+O31</f>
        <v>0.20000000000000018</v>
      </c>
      <c r="AA17" s="19">
        <f>O30-O26</f>
        <v>-1.2000000000000002</v>
      </c>
      <c r="AB17" s="19">
        <f>O31-O27</f>
        <v>-0.89999999999999991</v>
      </c>
      <c r="AC17" s="36">
        <f>O31-O25</f>
        <v>-1.5</v>
      </c>
      <c r="AD17">
        <f t="shared" ref="AD17" si="16">ABS(Y17)</f>
        <v>0.79999999999999982</v>
      </c>
      <c r="AE17">
        <f t="shared" ref="AE17" si="17">ABS(Z17)</f>
        <v>0.20000000000000018</v>
      </c>
      <c r="AF17">
        <f t="shared" ref="AF17" si="18">ABS(AA17)</f>
        <v>1.2000000000000002</v>
      </c>
      <c r="AG17">
        <f t="shared" ref="AG17" si="19">ABS(AB17)</f>
        <v>0.89999999999999991</v>
      </c>
      <c r="AH17">
        <f t="shared" ref="AH17" si="20">ABS(AC17)</f>
        <v>1.5</v>
      </c>
      <c r="AI17" s="34">
        <f t="shared" ref="AI17" si="21">Y17^2</f>
        <v>0.63999999999999968</v>
      </c>
      <c r="AJ17" s="35">
        <f>Z17^2</f>
        <v>4.000000000000007E-2</v>
      </c>
      <c r="AK17" s="35">
        <f t="shared" ref="AK17" si="22">AA17^2</f>
        <v>1.4400000000000004</v>
      </c>
      <c r="AL17" s="35">
        <f t="shared" si="10"/>
        <v>0.80999999999999983</v>
      </c>
      <c r="AM17" s="37">
        <f>AC17^2</f>
        <v>2.25</v>
      </c>
    </row>
    <row r="18" spans="1:44" x14ac:dyDescent="0.35">
      <c r="A18" s="138" t="s">
        <v>46</v>
      </c>
      <c r="B18" s="137"/>
      <c r="C18" s="137"/>
      <c r="D18" s="137"/>
      <c r="E18" s="39">
        <v>12.2</v>
      </c>
      <c r="F18" s="39">
        <v>10</v>
      </c>
      <c r="G18" s="39">
        <v>-4.2</v>
      </c>
      <c r="H18" s="39">
        <v>-18</v>
      </c>
      <c r="I18" s="147">
        <v>-0.3</v>
      </c>
      <c r="J18" s="19">
        <v>3.3</v>
      </c>
      <c r="K18" s="155">
        <v>4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X18" s="85">
        <v>2017</v>
      </c>
      <c r="Y18" s="154">
        <f>P32-P30</f>
        <v>1.2999999999999998</v>
      </c>
      <c r="Z18" s="19">
        <f>-P31+P33</f>
        <v>0.39999999999999947</v>
      </c>
      <c r="AA18" s="19">
        <f>P32-P28</f>
        <v>1.4</v>
      </c>
      <c r="AB18" s="19">
        <f>P33-P29</f>
        <v>1.7999999999999998</v>
      </c>
      <c r="AC18" s="36">
        <f>P33-P27</f>
        <v>1.2999999999999998</v>
      </c>
      <c r="AD18">
        <f t="shared" ref="AD18" si="23">ABS(Y18)</f>
        <v>1.2999999999999998</v>
      </c>
      <c r="AE18">
        <f t="shared" ref="AE18" si="24">ABS(Z18)</f>
        <v>0.39999999999999947</v>
      </c>
      <c r="AF18">
        <f t="shared" ref="AF18" si="25">ABS(AA18)</f>
        <v>1.4</v>
      </c>
      <c r="AG18">
        <f t="shared" ref="AG18:AG22" si="26">ABS(AB18)</f>
        <v>1.7999999999999998</v>
      </c>
      <c r="AH18">
        <f t="shared" ref="AH18:AH22" si="27">ABS(AC18)</f>
        <v>1.2999999999999998</v>
      </c>
      <c r="AI18" s="34">
        <f t="shared" ref="AI18" si="28">Y18^2</f>
        <v>1.6899999999999995</v>
      </c>
      <c r="AJ18" s="35">
        <f>Z18^2</f>
        <v>0.15999999999999959</v>
      </c>
      <c r="AK18" s="35">
        <f t="shared" ref="AK18" si="29">AA18^2</f>
        <v>1.9599999999999997</v>
      </c>
      <c r="AL18" s="35">
        <f t="shared" si="10"/>
        <v>3.2399999999999993</v>
      </c>
      <c r="AM18" s="37">
        <f>AC18^2</f>
        <v>1.6899999999999995</v>
      </c>
    </row>
    <row r="19" spans="1:44" x14ac:dyDescent="0.35">
      <c r="A19" s="138" t="s">
        <v>47</v>
      </c>
      <c r="B19" s="137"/>
      <c r="C19" s="137"/>
      <c r="D19" s="137"/>
      <c r="E19" s="39"/>
      <c r="F19" s="39">
        <v>9.6</v>
      </c>
      <c r="G19" s="39">
        <v>-3.3</v>
      </c>
      <c r="H19" s="39">
        <v>-17.7</v>
      </c>
      <c r="I19" s="102">
        <v>-0.3</v>
      </c>
      <c r="J19" s="104">
        <v>4.5</v>
      </c>
      <c r="K19" s="156">
        <v>2.5</v>
      </c>
      <c r="L19" s="157">
        <v>4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X19">
        <v>2018</v>
      </c>
      <c r="Y19" s="154">
        <f>Q34-Q32</f>
        <v>1.5</v>
      </c>
      <c r="Z19" s="19">
        <f>-Q33+Q35</f>
        <v>0.5</v>
      </c>
      <c r="AA19" s="19">
        <f>Q34-Q30</f>
        <v>1.2999999999999998</v>
      </c>
      <c r="AB19" s="19">
        <f>Q35-Q31</f>
        <v>1.0999999999999996</v>
      </c>
      <c r="AC19" s="36">
        <f>Q35-Q29</f>
        <v>1.5999999999999996</v>
      </c>
      <c r="AD19">
        <f t="shared" ref="AD19:AF20" si="30">ABS(Y19)</f>
        <v>1.5</v>
      </c>
      <c r="AE19">
        <f t="shared" si="30"/>
        <v>0.5</v>
      </c>
      <c r="AF19">
        <f t="shared" si="30"/>
        <v>1.2999999999999998</v>
      </c>
      <c r="AG19">
        <f t="shared" si="26"/>
        <v>1.0999999999999996</v>
      </c>
      <c r="AH19">
        <f t="shared" si="27"/>
        <v>1.5999999999999996</v>
      </c>
      <c r="AI19" s="34">
        <f>Y19^2</f>
        <v>2.25</v>
      </c>
      <c r="AJ19" s="35">
        <f>Z19^2</f>
        <v>0.25</v>
      </c>
      <c r="AK19" s="35">
        <f>AA19^2</f>
        <v>1.6899999999999995</v>
      </c>
      <c r="AL19" s="35">
        <f t="shared" si="10"/>
        <v>1.2099999999999993</v>
      </c>
      <c r="AM19" s="37">
        <f>AC19^2</f>
        <v>2.5599999999999987</v>
      </c>
    </row>
    <row r="20" spans="1:44" x14ac:dyDescent="0.35">
      <c r="A20" s="138" t="s">
        <v>48</v>
      </c>
      <c r="B20" s="137"/>
      <c r="C20" s="137"/>
      <c r="D20" s="137"/>
      <c r="E20" s="19"/>
      <c r="F20" s="39">
        <v>9.6</v>
      </c>
      <c r="G20" s="39">
        <v>-3.3</v>
      </c>
      <c r="H20" s="39">
        <v>-17.7</v>
      </c>
      <c r="I20" s="39">
        <v>-0.3</v>
      </c>
      <c r="J20" s="147">
        <v>5.5</v>
      </c>
      <c r="K20" s="19">
        <v>2.2000000000000002</v>
      </c>
      <c r="L20" s="155">
        <v>3.6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X20">
        <v>2019</v>
      </c>
      <c r="Y20" s="154">
        <f>R36-R34</f>
        <v>-0.89999999999999991</v>
      </c>
      <c r="Z20" s="19">
        <f>-R35+R37</f>
        <v>-0.39999999999999991</v>
      </c>
      <c r="AA20" s="19">
        <f>R36-R32</f>
        <v>-1.0999999999999996</v>
      </c>
      <c r="AB20" s="19">
        <f>R37-R33</f>
        <v>-1.1000000000000001</v>
      </c>
      <c r="AC20" s="36">
        <f>R37-R31</f>
        <v>-1.1000000000000001</v>
      </c>
      <c r="AD20" s="85">
        <f t="shared" si="30"/>
        <v>0.89999999999999991</v>
      </c>
      <c r="AE20" s="85">
        <f t="shared" si="30"/>
        <v>0.39999999999999991</v>
      </c>
      <c r="AF20" s="85">
        <f t="shared" si="30"/>
        <v>1.0999999999999996</v>
      </c>
      <c r="AG20" s="85">
        <f t="shared" si="26"/>
        <v>1.1000000000000001</v>
      </c>
      <c r="AH20" s="85">
        <f t="shared" si="27"/>
        <v>1.1000000000000001</v>
      </c>
      <c r="AI20" s="159">
        <f>Y20^2</f>
        <v>0.80999999999999983</v>
      </c>
      <c r="AJ20" s="160">
        <f>Z20^2</f>
        <v>0.15999999999999992</v>
      </c>
      <c r="AK20" s="160">
        <f>AA20^2</f>
        <v>1.2099999999999993</v>
      </c>
      <c r="AL20" s="160">
        <f t="shared" si="10"/>
        <v>1.2100000000000002</v>
      </c>
      <c r="AM20" s="161">
        <f>AC20^2</f>
        <v>1.2100000000000002</v>
      </c>
    </row>
    <row r="21" spans="1:44" x14ac:dyDescent="0.35">
      <c r="A21" s="138" t="s">
        <v>49</v>
      </c>
      <c r="B21" s="137"/>
      <c r="C21" s="137"/>
      <c r="D21" s="137"/>
      <c r="E21" s="19"/>
      <c r="F21" s="19"/>
      <c r="G21" s="39">
        <v>-3.3</v>
      </c>
      <c r="H21" s="39">
        <v>-17.7</v>
      </c>
      <c r="I21" s="39">
        <v>-0.9</v>
      </c>
      <c r="J21" s="102">
        <v>5.5</v>
      </c>
      <c r="K21" s="104">
        <v>4.3</v>
      </c>
      <c r="L21" s="156">
        <v>3.6</v>
      </c>
      <c r="M21" s="157">
        <v>3.9</v>
      </c>
      <c r="N21" s="19"/>
      <c r="O21" s="19"/>
      <c r="P21" s="19"/>
      <c r="Q21" s="19"/>
      <c r="R21" s="19"/>
      <c r="S21" s="19"/>
      <c r="T21" s="19"/>
      <c r="U21" s="19"/>
      <c r="V21" s="19"/>
      <c r="X21">
        <v>2020</v>
      </c>
      <c r="Y21" s="154">
        <f>S38-S36</f>
        <v>3.4</v>
      </c>
      <c r="Z21" s="19">
        <f>-S37+S39</f>
        <v>1.9999999999999996</v>
      </c>
      <c r="AA21" s="19">
        <f>S38-S34</f>
        <v>-6.4</v>
      </c>
      <c r="AB21" s="19">
        <f>S39-S35</f>
        <v>-6.2</v>
      </c>
      <c r="AC21" s="36">
        <f>S39-S33</f>
        <v>-6.5</v>
      </c>
      <c r="AD21" s="85">
        <f>ABS(Y21)</f>
        <v>3.4</v>
      </c>
      <c r="AE21" s="85">
        <f t="shared" ref="AE21:AF23" si="31">ABS(Z21)</f>
        <v>1.9999999999999996</v>
      </c>
      <c r="AF21" s="85">
        <f t="shared" si="31"/>
        <v>6.4</v>
      </c>
      <c r="AG21" s="85">
        <f t="shared" si="26"/>
        <v>6.2</v>
      </c>
      <c r="AH21" s="85">
        <f t="shared" si="27"/>
        <v>6.5</v>
      </c>
      <c r="AI21" s="159">
        <f>Y21^2</f>
        <v>11.559999999999999</v>
      </c>
      <c r="AJ21" s="160">
        <f t="shared" ref="AJ21:AM23" si="32">Z21^2</f>
        <v>3.9999999999999982</v>
      </c>
      <c r="AK21" s="160">
        <f t="shared" si="32"/>
        <v>40.960000000000008</v>
      </c>
      <c r="AL21" s="160">
        <f t="shared" si="32"/>
        <v>38.440000000000005</v>
      </c>
      <c r="AM21" s="161">
        <f t="shared" si="32"/>
        <v>42.25</v>
      </c>
    </row>
    <row r="22" spans="1:44" x14ac:dyDescent="0.35">
      <c r="A22" s="138" t="s">
        <v>50</v>
      </c>
      <c r="B22" s="137"/>
      <c r="C22" s="137"/>
      <c r="D22" s="137"/>
      <c r="E22" s="19"/>
      <c r="F22" s="19"/>
      <c r="G22" s="39">
        <v>-3.3</v>
      </c>
      <c r="H22" s="39">
        <v>-17.7</v>
      </c>
      <c r="I22" s="39">
        <v>-0.9</v>
      </c>
      <c r="J22" s="39">
        <v>5.5</v>
      </c>
      <c r="K22" s="147">
        <v>5.6</v>
      </c>
      <c r="L22" s="19">
        <v>3.8</v>
      </c>
      <c r="M22" s="155">
        <v>4.0999999999999996</v>
      </c>
      <c r="N22" s="19"/>
      <c r="O22" s="19"/>
      <c r="P22" s="19"/>
      <c r="Q22" s="19"/>
      <c r="R22" s="19"/>
      <c r="S22" s="19"/>
      <c r="T22" s="19"/>
      <c r="U22" s="19"/>
      <c r="V22" s="19"/>
      <c r="X22">
        <v>2021</v>
      </c>
      <c r="Y22" s="38">
        <f>T40-T38</f>
        <v>1</v>
      </c>
      <c r="Z22" s="19">
        <f>-T39+T41</f>
        <v>-0.60000000000000053</v>
      </c>
      <c r="AA22" s="19">
        <f>T40-T36</f>
        <v>-1.9000000000000004</v>
      </c>
      <c r="AB22" s="19">
        <f>T41-T37</f>
        <v>-0.80000000000000071</v>
      </c>
      <c r="AC22" s="19">
        <f>T41-T35</f>
        <v>1.3999999999999995</v>
      </c>
      <c r="AD22" s="85">
        <f>ABS(Y22)</f>
        <v>1</v>
      </c>
      <c r="AE22" s="85">
        <f t="shared" si="31"/>
        <v>0.60000000000000053</v>
      </c>
      <c r="AF22" s="85">
        <f t="shared" si="31"/>
        <v>1.9000000000000004</v>
      </c>
      <c r="AG22" s="85">
        <f t="shared" si="26"/>
        <v>0.80000000000000071</v>
      </c>
      <c r="AH22" s="85">
        <f t="shared" si="27"/>
        <v>1.3999999999999995</v>
      </c>
      <c r="AI22" s="159">
        <f>Y22^2</f>
        <v>1</v>
      </c>
      <c r="AJ22" s="160">
        <f t="shared" si="32"/>
        <v>0.36000000000000065</v>
      </c>
      <c r="AK22" s="160">
        <f t="shared" si="32"/>
        <v>3.6100000000000012</v>
      </c>
      <c r="AL22" s="160">
        <f t="shared" si="32"/>
        <v>0.64000000000000112</v>
      </c>
      <c r="AM22" s="161">
        <f t="shared" si="32"/>
        <v>1.9599999999999984</v>
      </c>
    </row>
    <row r="23" spans="1:44" x14ac:dyDescent="0.35">
      <c r="A23" s="138" t="s">
        <v>51</v>
      </c>
      <c r="B23" s="137"/>
      <c r="C23" s="137"/>
      <c r="D23" s="137"/>
      <c r="E23" s="19"/>
      <c r="F23" s="19"/>
      <c r="G23" s="19"/>
      <c r="H23" s="39">
        <v>-17.7</v>
      </c>
      <c r="I23" s="39">
        <v>-1.3</v>
      </c>
      <c r="J23" s="39">
        <v>5.3</v>
      </c>
      <c r="K23" s="102">
        <v>5</v>
      </c>
      <c r="L23" s="104">
        <v>4</v>
      </c>
      <c r="M23" s="156">
        <v>4.0999999999999996</v>
      </c>
      <c r="N23" s="157">
        <v>4.2</v>
      </c>
      <c r="O23" s="19"/>
      <c r="P23" s="19"/>
      <c r="Q23" s="19"/>
      <c r="R23" s="19"/>
      <c r="S23" s="19"/>
      <c r="T23" s="19"/>
      <c r="U23" s="19"/>
      <c r="V23" s="19"/>
      <c r="X23">
        <v>2022</v>
      </c>
      <c r="Y23" s="38">
        <f>U42-U40</f>
        <v>0.79999999999999982</v>
      </c>
      <c r="Z23" s="158"/>
      <c r="AA23" s="19">
        <f>U42-U38</f>
        <v>-3.2</v>
      </c>
      <c r="AB23" s="158"/>
      <c r="AC23" s="158"/>
      <c r="AD23" s="85">
        <f>ABS(Y23)</f>
        <v>0.79999999999999982</v>
      </c>
      <c r="AE23" s="162"/>
      <c r="AF23" s="85">
        <f t="shared" si="31"/>
        <v>3.2</v>
      </c>
      <c r="AG23" s="162"/>
      <c r="AH23" s="162"/>
      <c r="AI23" s="159">
        <f>Y23^2</f>
        <v>0.63999999999999968</v>
      </c>
      <c r="AJ23" s="162"/>
      <c r="AK23" s="160">
        <f t="shared" si="32"/>
        <v>10.240000000000002</v>
      </c>
      <c r="AL23" s="162"/>
      <c r="AM23" s="162"/>
    </row>
    <row r="24" spans="1:44" ht="15" thickBot="1" x14ac:dyDescent="0.4">
      <c r="A24" s="138" t="s">
        <v>52</v>
      </c>
      <c r="B24" s="137"/>
      <c r="C24" s="137"/>
      <c r="D24" s="137"/>
      <c r="E24" s="19"/>
      <c r="F24" s="19"/>
      <c r="G24" s="19"/>
      <c r="H24" s="39"/>
      <c r="I24" s="39">
        <v>-1.3</v>
      </c>
      <c r="J24" s="39">
        <v>5.3</v>
      </c>
      <c r="K24" s="39">
        <v>5.2</v>
      </c>
      <c r="L24" s="147">
        <v>4.0999999999999996</v>
      </c>
      <c r="M24" s="19">
        <v>3.8</v>
      </c>
      <c r="N24" s="155">
        <v>4.0999999999999996</v>
      </c>
      <c r="O24" s="19"/>
      <c r="P24" s="19"/>
      <c r="Q24" s="19"/>
      <c r="R24" s="19"/>
      <c r="S24" s="19"/>
      <c r="T24" s="19"/>
      <c r="U24" s="19"/>
      <c r="V24" s="19"/>
      <c r="X24">
        <v>2023</v>
      </c>
      <c r="Y24" s="158"/>
      <c r="Z24" s="158"/>
      <c r="AA24" s="158"/>
      <c r="AB24" s="158"/>
      <c r="AC24" s="158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</row>
    <row r="25" spans="1:44" ht="15" thickBot="1" x14ac:dyDescent="0.4">
      <c r="A25" s="138" t="s">
        <v>53</v>
      </c>
      <c r="B25" s="137"/>
      <c r="C25" s="137"/>
      <c r="D25" s="137"/>
      <c r="E25" s="19"/>
      <c r="F25" s="19"/>
      <c r="G25" s="19"/>
      <c r="H25" s="19"/>
      <c r="I25" s="39">
        <v>-2.9</v>
      </c>
      <c r="J25" s="39">
        <v>5</v>
      </c>
      <c r="K25" s="39">
        <v>4.8</v>
      </c>
      <c r="L25" s="102">
        <v>4.2</v>
      </c>
      <c r="M25" s="104">
        <v>2.6</v>
      </c>
      <c r="N25" s="156">
        <v>2.9</v>
      </c>
      <c r="O25" s="157">
        <v>3.6</v>
      </c>
      <c r="P25" s="19"/>
      <c r="Q25" s="19"/>
      <c r="R25" s="19"/>
      <c r="S25" s="19"/>
      <c r="T25" s="19"/>
      <c r="U25" s="19"/>
      <c r="V25" s="19"/>
      <c r="Y25" s="42">
        <f t="shared" ref="Y25:AH25" si="33">SUM(Y4:Y24)/COUNT(Y4:Y24)</f>
        <v>0.55263157894736847</v>
      </c>
      <c r="Z25" s="43">
        <f t="shared" si="33"/>
        <v>0.18888888888888897</v>
      </c>
      <c r="AA25" s="43">
        <f t="shared" si="33"/>
        <v>-1.572222222222222</v>
      </c>
      <c r="AB25" s="43">
        <f t="shared" si="33"/>
        <v>-0.9764705882352942</v>
      </c>
      <c r="AC25" s="40">
        <f t="shared" si="33"/>
        <v>-2.0250000000000004</v>
      </c>
      <c r="AD25" s="43">
        <f t="shared" si="33"/>
        <v>2.2789473684210519</v>
      </c>
      <c r="AE25" s="43">
        <f t="shared" si="33"/>
        <v>0.74444444444444435</v>
      </c>
      <c r="AF25" s="43">
        <f t="shared" si="33"/>
        <v>3.9722222222222232</v>
      </c>
      <c r="AG25" s="43">
        <f t="shared" si="33"/>
        <v>3.4470588235294124</v>
      </c>
      <c r="AH25" s="43">
        <f t="shared" si="33"/>
        <v>4.2000000000000011</v>
      </c>
      <c r="AI25" s="42">
        <f>SQRT(SUM(AI4:AI24)/COUNT(AI4:AI24))</f>
        <v>2.976663621538294</v>
      </c>
      <c r="AJ25" s="43">
        <f>SQRT(SUM(AJ4:AJ24)/COUNT(AJ4:AJ24))</f>
        <v>1.1493959766377779</v>
      </c>
      <c r="AK25" s="43">
        <f>SQRT(SUM(AK4:AK24)/COUNT(AK4:AK24))</f>
        <v>6.2663563752967502</v>
      </c>
      <c r="AL25" s="43">
        <f>SQRT(SUM(AL4:AL24)/COUNT(AL4:AL24))</f>
        <v>5.3003884430349837</v>
      </c>
      <c r="AM25" s="40">
        <f>SQRT(SUM(AM4:AM24)/COUNT(AM4:AM24))</f>
        <v>7.2974310548301862</v>
      </c>
    </row>
    <row r="26" spans="1:44" x14ac:dyDescent="0.35">
      <c r="A26" s="138" t="s">
        <v>54</v>
      </c>
      <c r="B26" s="137"/>
      <c r="C26" s="137"/>
      <c r="D26" s="137"/>
      <c r="E26" s="19"/>
      <c r="F26" s="19"/>
      <c r="G26" s="19"/>
      <c r="H26" s="19"/>
      <c r="I26" s="19"/>
      <c r="J26" s="39">
        <v>5</v>
      </c>
      <c r="K26" s="39">
        <v>4.8</v>
      </c>
      <c r="L26" s="39">
        <v>4.2</v>
      </c>
      <c r="M26" s="147">
        <v>2.4</v>
      </c>
      <c r="N26" s="19">
        <v>2.2999999999999998</v>
      </c>
      <c r="O26" s="155">
        <v>3.2</v>
      </c>
      <c r="P26" s="19"/>
      <c r="Q26" s="19"/>
      <c r="R26" s="19"/>
      <c r="S26" s="19"/>
      <c r="T26" s="19"/>
      <c r="U26" s="19"/>
      <c r="V26" s="19"/>
    </row>
    <row r="27" spans="1:44" x14ac:dyDescent="0.35">
      <c r="A27" s="138" t="s">
        <v>55</v>
      </c>
      <c r="B27" s="137"/>
      <c r="C27" s="137"/>
      <c r="D27" s="137"/>
      <c r="E27" s="19"/>
      <c r="F27" s="19"/>
      <c r="G27" s="19"/>
      <c r="H27" s="19"/>
      <c r="I27" s="19"/>
      <c r="J27" s="39">
        <v>6.2</v>
      </c>
      <c r="K27" s="39">
        <v>4</v>
      </c>
      <c r="L27" s="39">
        <v>3</v>
      </c>
      <c r="M27" s="102">
        <v>2.8</v>
      </c>
      <c r="N27" s="104">
        <v>2.4</v>
      </c>
      <c r="O27" s="156">
        <v>3</v>
      </c>
      <c r="P27" s="143">
        <v>3.3</v>
      </c>
      <c r="Q27" s="19"/>
      <c r="R27" s="19"/>
      <c r="S27" s="19"/>
      <c r="T27" s="19"/>
      <c r="U27" s="19"/>
      <c r="V27" s="19"/>
      <c r="W27" s="236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</row>
    <row r="28" spans="1:44" x14ac:dyDescent="0.35">
      <c r="A28" s="138" t="s">
        <v>71</v>
      </c>
      <c r="B28" s="137"/>
      <c r="C28" s="137"/>
      <c r="D28" s="137"/>
      <c r="E28" s="19"/>
      <c r="F28" s="19"/>
      <c r="G28" s="19"/>
      <c r="H28" s="19"/>
      <c r="I28" s="19"/>
      <c r="J28" s="39"/>
      <c r="K28" s="39">
        <v>4</v>
      </c>
      <c r="L28" s="39">
        <v>3</v>
      </c>
      <c r="M28" s="139">
        <v>2.4</v>
      </c>
      <c r="N28" s="147">
        <v>2.7</v>
      </c>
      <c r="O28" s="38">
        <v>2.8</v>
      </c>
      <c r="P28" s="155">
        <v>3.1</v>
      </c>
      <c r="Q28" s="19"/>
      <c r="R28" s="19"/>
      <c r="S28" s="19"/>
      <c r="T28" s="19"/>
      <c r="U28" s="19"/>
      <c r="V28" s="19"/>
      <c r="W28" s="236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</row>
    <row r="29" spans="1:44" x14ac:dyDescent="0.35">
      <c r="A29" s="138" t="s">
        <v>72</v>
      </c>
      <c r="B29" s="137"/>
      <c r="C29" s="137"/>
      <c r="D29" s="137"/>
      <c r="E29" s="19"/>
      <c r="F29" s="19"/>
      <c r="G29" s="19"/>
      <c r="H29" s="19"/>
      <c r="I29" s="19"/>
      <c r="J29" s="39"/>
      <c r="K29" s="39"/>
      <c r="L29" s="139">
        <v>2.9</v>
      </c>
      <c r="M29" s="139">
        <v>2.1</v>
      </c>
      <c r="N29" s="102">
        <v>2.7</v>
      </c>
      <c r="O29" s="104">
        <v>1.9</v>
      </c>
      <c r="P29" s="156">
        <v>2.8</v>
      </c>
      <c r="Q29" s="143">
        <v>3</v>
      </c>
      <c r="R29" s="104"/>
      <c r="S29" s="19"/>
      <c r="T29" s="19"/>
      <c r="U29" s="19"/>
      <c r="V29" s="19"/>
      <c r="W29" s="148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</row>
    <row r="30" spans="1:44" x14ac:dyDescent="0.35">
      <c r="A30" s="138" t="s">
        <v>73</v>
      </c>
      <c r="B30" s="137"/>
      <c r="C30" s="137"/>
      <c r="D30" s="137"/>
      <c r="E30" s="19"/>
      <c r="F30" s="19"/>
      <c r="G30" s="19"/>
      <c r="H30" s="19"/>
      <c r="I30" s="19"/>
      <c r="J30" s="39"/>
      <c r="K30" s="39"/>
      <c r="L30" s="39">
        <v>2.6</v>
      </c>
      <c r="M30" s="39">
        <v>2.1</v>
      </c>
      <c r="N30" s="39">
        <v>2.7</v>
      </c>
      <c r="O30" s="147">
        <v>2</v>
      </c>
      <c r="P30" s="38">
        <v>3.2</v>
      </c>
      <c r="Q30" s="144">
        <v>3.5</v>
      </c>
      <c r="R30" s="104"/>
      <c r="S30" s="19"/>
      <c r="T30" s="19"/>
      <c r="U30" s="19"/>
      <c r="V30" s="19"/>
      <c r="W30" s="150"/>
      <c r="X30" s="151"/>
      <c r="Y30" s="151"/>
      <c r="Z30" s="151"/>
      <c r="AA30" s="151"/>
      <c r="AB30" s="151"/>
      <c r="AC30" s="152"/>
      <c r="AD30" s="151"/>
      <c r="AE30" s="151"/>
      <c r="AF30" s="151"/>
      <c r="AG30" s="151"/>
      <c r="AH30" s="151"/>
      <c r="AI30" s="152"/>
      <c r="AJ30" s="151"/>
      <c r="AK30" s="152"/>
      <c r="AL30" s="151"/>
      <c r="AM30" s="153"/>
      <c r="AN30" s="152"/>
      <c r="AO30" s="153"/>
      <c r="AP30" s="152"/>
      <c r="AQ30" s="153"/>
      <c r="AR30" s="153"/>
    </row>
    <row r="31" spans="1:44" x14ac:dyDescent="0.35">
      <c r="A31" s="138" t="s">
        <v>74</v>
      </c>
      <c r="B31" s="137"/>
      <c r="C31" s="137"/>
      <c r="D31" s="137"/>
      <c r="E31" s="19"/>
      <c r="F31" s="19"/>
      <c r="G31" s="19"/>
      <c r="H31" s="19"/>
      <c r="I31" s="19"/>
      <c r="J31" s="39"/>
      <c r="K31" s="39"/>
      <c r="L31" s="38"/>
      <c r="M31" s="39">
        <v>1.9</v>
      </c>
      <c r="N31" s="39">
        <v>2.8</v>
      </c>
      <c r="O31" s="102">
        <v>2.1</v>
      </c>
      <c r="P31" s="104">
        <v>4.2</v>
      </c>
      <c r="Q31" s="145">
        <v>3.5</v>
      </c>
      <c r="R31" s="143">
        <v>3.2</v>
      </c>
      <c r="S31" s="19"/>
      <c r="T31" s="19"/>
      <c r="U31" s="19"/>
      <c r="V31" s="19"/>
    </row>
    <row r="32" spans="1:44" x14ac:dyDescent="0.35">
      <c r="A32" s="138" t="s">
        <v>106</v>
      </c>
      <c r="B32" s="137"/>
      <c r="C32" s="137"/>
      <c r="D32" s="137"/>
      <c r="E32" s="19"/>
      <c r="F32" s="19"/>
      <c r="G32" s="19"/>
      <c r="H32" s="19"/>
      <c r="I32" s="19"/>
      <c r="J32" s="39"/>
      <c r="K32" s="39"/>
      <c r="L32" s="38"/>
      <c r="M32" s="39">
        <v>1.9</v>
      </c>
      <c r="N32" s="39">
        <v>3</v>
      </c>
      <c r="O32" s="39">
        <v>2.2000000000000002</v>
      </c>
      <c r="P32" s="147">
        <v>4.5</v>
      </c>
      <c r="Q32" s="104">
        <v>3.3</v>
      </c>
      <c r="R32" s="144">
        <v>3.3</v>
      </c>
      <c r="S32" s="100"/>
      <c r="T32" s="100"/>
      <c r="U32" s="100"/>
      <c r="V32" s="100"/>
    </row>
    <row r="33" spans="1:25" x14ac:dyDescent="0.35">
      <c r="A33" s="138" t="s">
        <v>107</v>
      </c>
      <c r="B33" s="137"/>
      <c r="C33" s="137"/>
      <c r="D33" s="137"/>
      <c r="E33" s="19"/>
      <c r="F33" s="19"/>
      <c r="G33" s="19"/>
      <c r="H33" s="19"/>
      <c r="I33" s="19"/>
      <c r="J33" s="39"/>
      <c r="K33" s="39"/>
      <c r="L33" s="38"/>
      <c r="M33" s="140"/>
      <c r="N33" s="141">
        <v>3</v>
      </c>
      <c r="O33" s="141">
        <v>2.1</v>
      </c>
      <c r="P33" s="102">
        <v>4.5999999999999996</v>
      </c>
      <c r="Q33" s="104">
        <v>4.0999999999999996</v>
      </c>
      <c r="R33" s="145">
        <v>3.2</v>
      </c>
      <c r="S33" s="143">
        <v>2.9</v>
      </c>
      <c r="T33" s="104"/>
      <c r="U33" s="104"/>
      <c r="V33" s="100"/>
    </row>
    <row r="34" spans="1:25" x14ac:dyDescent="0.35">
      <c r="A34" s="138" t="s">
        <v>120</v>
      </c>
      <c r="B34" s="137"/>
      <c r="C34" s="137"/>
      <c r="D34" s="137"/>
      <c r="E34" s="19"/>
      <c r="F34" s="19"/>
      <c r="G34" s="19"/>
      <c r="H34" s="19"/>
      <c r="I34" s="19"/>
      <c r="J34" s="39"/>
      <c r="K34" s="39"/>
      <c r="L34" s="39"/>
      <c r="M34" s="105"/>
      <c r="N34" s="141">
        <v>3</v>
      </c>
      <c r="O34" s="141">
        <v>2.1</v>
      </c>
      <c r="P34" s="141">
        <v>4.5999999999999996</v>
      </c>
      <c r="Q34" s="147">
        <v>4.8</v>
      </c>
      <c r="R34" s="104">
        <v>3.1</v>
      </c>
      <c r="S34" s="144">
        <v>2.8</v>
      </c>
      <c r="T34" s="105"/>
      <c r="U34" s="105"/>
      <c r="V34" s="100"/>
    </row>
    <row r="35" spans="1:25" x14ac:dyDescent="0.35">
      <c r="A35" s="138" t="s">
        <v>121</v>
      </c>
      <c r="N35" s="142"/>
      <c r="O35" s="142">
        <v>1.8</v>
      </c>
      <c r="P35" s="142">
        <v>3.8</v>
      </c>
      <c r="Q35" s="102">
        <v>4.5999999999999996</v>
      </c>
      <c r="R35" s="104">
        <v>2.5</v>
      </c>
      <c r="S35" s="145">
        <v>2.6</v>
      </c>
      <c r="T35" s="143">
        <v>2.7</v>
      </c>
      <c r="U35" s="105"/>
    </row>
    <row r="36" spans="1:25" x14ac:dyDescent="0.35">
      <c r="A36" s="138" t="s">
        <v>122</v>
      </c>
      <c r="N36" s="142"/>
      <c r="O36" s="142">
        <v>1.8</v>
      </c>
      <c r="P36" s="142">
        <v>3.8</v>
      </c>
      <c r="Q36" s="141">
        <v>4.3</v>
      </c>
      <c r="R36" s="147">
        <v>2.2000000000000002</v>
      </c>
      <c r="S36" s="105">
        <v>-7</v>
      </c>
      <c r="T36" s="144">
        <v>6.4</v>
      </c>
      <c r="U36" s="105"/>
      <c r="V36" s="101"/>
    </row>
    <row r="37" spans="1:25" x14ac:dyDescent="0.35">
      <c r="A37" s="138" t="s">
        <v>123</v>
      </c>
      <c r="N37" s="142"/>
      <c r="O37" s="142"/>
      <c r="P37" s="142">
        <v>3.3</v>
      </c>
      <c r="Q37" s="141">
        <v>4</v>
      </c>
      <c r="R37" s="102">
        <v>2.1</v>
      </c>
      <c r="S37" s="104">
        <v>-5.6</v>
      </c>
      <c r="T37" s="145">
        <v>4.9000000000000004</v>
      </c>
      <c r="U37" s="143">
        <v>3.5</v>
      </c>
      <c r="X37" s="19"/>
      <c r="Y37" s="19"/>
    </row>
    <row r="38" spans="1:25" x14ac:dyDescent="0.35">
      <c r="A38" s="138" t="s">
        <v>155</v>
      </c>
      <c r="N38" s="142"/>
      <c r="O38" s="142"/>
      <c r="P38" s="141">
        <v>3.3</v>
      </c>
      <c r="Q38" s="141">
        <v>4</v>
      </c>
      <c r="R38" s="141">
        <v>2</v>
      </c>
      <c r="S38" s="147">
        <v>-3.6</v>
      </c>
      <c r="T38" s="105">
        <v>3.5</v>
      </c>
      <c r="U38" s="144">
        <v>6</v>
      </c>
      <c r="X38" s="19"/>
      <c r="Y38" s="19"/>
    </row>
    <row r="39" spans="1:25" x14ac:dyDescent="0.35">
      <c r="A39" s="138" t="s">
        <v>156</v>
      </c>
      <c r="N39" s="142"/>
      <c r="O39" s="142"/>
      <c r="P39" s="142"/>
      <c r="Q39" s="141">
        <v>4</v>
      </c>
      <c r="R39" s="38">
        <v>2.5</v>
      </c>
      <c r="S39" s="102">
        <v>-3.6</v>
      </c>
      <c r="T39" s="104">
        <v>4.7</v>
      </c>
      <c r="U39" s="145">
        <v>5</v>
      </c>
      <c r="V39" s="143">
        <v>4</v>
      </c>
      <c r="X39" s="19"/>
      <c r="Y39" s="19"/>
    </row>
    <row r="40" spans="1:25" x14ac:dyDescent="0.35">
      <c r="A40" s="138" t="s">
        <v>157</v>
      </c>
      <c r="N40" s="142"/>
      <c r="O40" s="142"/>
      <c r="P40" s="142"/>
      <c r="Q40" s="141">
        <v>4</v>
      </c>
      <c r="R40" s="141">
        <v>2.5</v>
      </c>
      <c r="S40" s="142">
        <v>-3.8</v>
      </c>
      <c r="T40" s="147">
        <v>4.5</v>
      </c>
      <c r="U40" s="105">
        <v>2</v>
      </c>
      <c r="V40" s="144">
        <v>2.9</v>
      </c>
      <c r="X40" s="19"/>
      <c r="Y40" s="19"/>
    </row>
    <row r="41" spans="1:25" x14ac:dyDescent="0.35">
      <c r="A41" s="138" t="s">
        <v>158</v>
      </c>
      <c r="R41" s="142">
        <v>2.6</v>
      </c>
      <c r="S41" s="142">
        <v>-2.2000000000000002</v>
      </c>
      <c r="T41" s="102">
        <v>4.0999999999999996</v>
      </c>
      <c r="U41" s="105">
        <v>1.9</v>
      </c>
      <c r="V41" s="145">
        <v>-0.3</v>
      </c>
      <c r="W41" s="143">
        <v>2.6</v>
      </c>
    </row>
    <row r="42" spans="1:25" x14ac:dyDescent="0.35">
      <c r="A42" s="138" t="s">
        <v>159</v>
      </c>
      <c r="R42" s="141">
        <v>2.6</v>
      </c>
      <c r="S42" s="141">
        <v>-2.2999999999999998</v>
      </c>
      <c r="T42" s="141">
        <v>4.3</v>
      </c>
      <c r="U42" s="147">
        <v>2.8</v>
      </c>
      <c r="V42">
        <v>1.4</v>
      </c>
      <c r="W42" s="145">
        <v>2.8</v>
      </c>
    </row>
    <row r="43" spans="1:25" x14ac:dyDescent="0.35">
      <c r="D43" s="85"/>
      <c r="U43" s="242"/>
    </row>
    <row r="46" spans="1:25" x14ac:dyDescent="0.35">
      <c r="A46" s="61" t="s">
        <v>59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5" x14ac:dyDescent="0.35">
      <c r="A47" s="61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5" x14ac:dyDescent="0.35">
      <c r="A48" s="61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x14ac:dyDescent="0.35">
      <c r="A49" s="34" t="s">
        <v>60</v>
      </c>
      <c r="B49" s="19">
        <v>8.4302367058085004</v>
      </c>
      <c r="C49" s="19">
        <v>8.3360198959148768</v>
      </c>
      <c r="D49" s="19">
        <v>10.696521945087198</v>
      </c>
      <c r="E49" s="19">
        <v>11.889792290727129</v>
      </c>
      <c r="F49" s="19">
        <v>9.9791121179135711</v>
      </c>
      <c r="G49" s="19">
        <v>-3.547512684018586</v>
      </c>
      <c r="H49" s="19">
        <v>-14.401800860678268</v>
      </c>
      <c r="I49" s="19">
        <v>-3.9409452220494363</v>
      </c>
      <c r="J49" s="19">
        <v>6.3810530339655864</v>
      </c>
      <c r="K49" s="19">
        <v>4.0346232502100534</v>
      </c>
      <c r="L49" s="19">
        <v>2.4300052826201686</v>
      </c>
      <c r="M49" s="19">
        <v>1.8581148093783511</v>
      </c>
      <c r="N49" s="19">
        <v>2.9717190109200033</v>
      </c>
      <c r="O49" s="19">
        <v>2.0647070782527326</v>
      </c>
      <c r="P49" s="19">
        <v>4.6365009218340223</v>
      </c>
      <c r="Q49" s="35"/>
      <c r="R49" s="35"/>
      <c r="S49" s="35"/>
      <c r="T49" s="35"/>
      <c r="U49" s="35"/>
      <c r="V49" s="35"/>
    </row>
    <row r="50" spans="1:22" x14ac:dyDescent="0.35">
      <c r="A50" s="34" t="s">
        <v>61</v>
      </c>
      <c r="B50" s="19">
        <v>7.655840513491702</v>
      </c>
      <c r="C50" s="19">
        <v>8.8271662011556327</v>
      </c>
      <c r="D50" s="19">
        <v>10.098466345875556</v>
      </c>
      <c r="E50" s="19">
        <v>10.988177506469857</v>
      </c>
      <c r="F50" s="19">
        <v>9.9870549212954582</v>
      </c>
      <c r="G50" s="19">
        <v>-2.7714461598629407</v>
      </c>
      <c r="H50" s="19">
        <v>-17.699033956598377</v>
      </c>
      <c r="I50" s="19">
        <v>-1.3066131481671377</v>
      </c>
      <c r="J50" s="19">
        <v>5.306487211676977</v>
      </c>
      <c r="K50" s="19">
        <v>5.2167352076547626</v>
      </c>
      <c r="L50" s="19">
        <v>4.1100958052690046</v>
      </c>
      <c r="M50" s="19" t="s">
        <v>69</v>
      </c>
      <c r="N50" s="19" t="s">
        <v>69</v>
      </c>
      <c r="O50" s="19" t="s">
        <v>69</v>
      </c>
      <c r="P50" s="19"/>
      <c r="Q50" s="19"/>
      <c r="R50" s="19"/>
      <c r="S50" s="19"/>
      <c r="T50" s="19"/>
      <c r="U50" s="19"/>
      <c r="V50" s="19"/>
    </row>
  </sheetData>
  <mergeCells count="11">
    <mergeCell ref="AP27:AR28"/>
    <mergeCell ref="Y2:AC2"/>
    <mergeCell ref="AD2:AH2"/>
    <mergeCell ref="AI2:AM2"/>
    <mergeCell ref="W27:W28"/>
    <mergeCell ref="X27:Z28"/>
    <mergeCell ref="AA27:AC28"/>
    <mergeCell ref="AD27:AF28"/>
    <mergeCell ref="AG27:AI28"/>
    <mergeCell ref="AJ27:AL28"/>
    <mergeCell ref="AM27:AO28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0"/>
  <sheetViews>
    <sheetView tabSelected="1" zoomScale="80" zoomScaleNormal="80" workbookViewId="0">
      <selection sqref="A1:A2"/>
    </sheetView>
  </sheetViews>
  <sheetFormatPr defaultRowHeight="14.5" x14ac:dyDescent="0.35"/>
  <cols>
    <col min="1" max="1" width="20.54296875" customWidth="1"/>
    <col min="2" max="10" width="8.453125" customWidth="1"/>
    <col min="11" max="11" width="1.81640625" customWidth="1"/>
    <col min="12" max="12" width="20.54296875" customWidth="1"/>
    <col min="13" max="21" width="8.453125" customWidth="1"/>
  </cols>
  <sheetData>
    <row r="1" spans="1:21" s="44" customFormat="1" ht="31.5" customHeight="1" x14ac:dyDescent="0.35">
      <c r="A1" s="240" t="s">
        <v>97</v>
      </c>
      <c r="B1" s="238" t="s">
        <v>76</v>
      </c>
      <c r="C1" s="238"/>
      <c r="D1" s="239"/>
      <c r="E1" s="238" t="s">
        <v>77</v>
      </c>
      <c r="F1" s="238"/>
      <c r="G1" s="239"/>
      <c r="H1" s="238" t="s">
        <v>78</v>
      </c>
      <c r="I1" s="238"/>
      <c r="J1" s="239"/>
      <c r="L1" s="240" t="s">
        <v>96</v>
      </c>
      <c r="M1" s="238" t="s">
        <v>79</v>
      </c>
      <c r="N1" s="238"/>
      <c r="O1" s="239"/>
      <c r="P1" s="237" t="s">
        <v>80</v>
      </c>
      <c r="Q1" s="238"/>
      <c r="R1" s="239"/>
      <c r="S1" s="237" t="s">
        <v>81</v>
      </c>
      <c r="T1" s="238"/>
      <c r="U1" s="239"/>
    </row>
    <row r="2" spans="1:21" ht="129" customHeight="1" thickBot="1" x14ac:dyDescent="0.4">
      <c r="A2" s="241"/>
      <c r="B2" s="45" t="s">
        <v>85</v>
      </c>
      <c r="C2" s="48" t="s">
        <v>98</v>
      </c>
      <c r="D2" s="49" t="s">
        <v>99</v>
      </c>
      <c r="E2" s="45" t="s">
        <v>85</v>
      </c>
      <c r="F2" s="48" t="s">
        <v>98</v>
      </c>
      <c r="G2" s="49" t="s">
        <v>99</v>
      </c>
      <c r="H2" s="45" t="s">
        <v>85</v>
      </c>
      <c r="I2" s="48" t="s">
        <v>98</v>
      </c>
      <c r="J2" s="49" t="s">
        <v>99</v>
      </c>
      <c r="L2" s="241"/>
      <c r="M2" s="45" t="s">
        <v>82</v>
      </c>
      <c r="N2" s="48" t="s">
        <v>100</v>
      </c>
      <c r="O2" s="49" t="s">
        <v>101</v>
      </c>
      <c r="P2" s="45" t="s">
        <v>82</v>
      </c>
      <c r="Q2" s="48" t="s">
        <v>100</v>
      </c>
      <c r="R2" s="49" t="s">
        <v>101</v>
      </c>
      <c r="S2" s="45" t="s">
        <v>82</v>
      </c>
      <c r="T2" s="48" t="s">
        <v>100</v>
      </c>
      <c r="U2" s="49" t="s">
        <v>101</v>
      </c>
    </row>
    <row r="3" spans="1:21" ht="15" customHeight="1" thickBot="1" x14ac:dyDescent="0.4">
      <c r="A3" s="51" t="s">
        <v>68</v>
      </c>
      <c r="B3" s="46">
        <f>'EK_prog. EC_ f.'!Y25</f>
        <v>0.55263157894736847</v>
      </c>
      <c r="C3" s="47">
        <f>'EK_prog. EC_ f.'!AA25</f>
        <v>-1.572222222222222</v>
      </c>
      <c r="D3" s="50" t="s">
        <v>69</v>
      </c>
      <c r="E3" s="46">
        <f>'EK_prog. EC_ f.'!AD25</f>
        <v>2.2789473684210519</v>
      </c>
      <c r="F3" s="47">
        <f>'EK_prog. EC_ f.'!AF25</f>
        <v>3.9722222222222232</v>
      </c>
      <c r="G3" s="50" t="s">
        <v>69</v>
      </c>
      <c r="H3" s="46">
        <f>'EK_prog. EC_ f.'!AI25</f>
        <v>2.976663621538294</v>
      </c>
      <c r="I3" s="47">
        <f>'EK_prog. EC_ f.'!AK25</f>
        <v>6.2663563752967502</v>
      </c>
      <c r="J3" s="50" t="s">
        <v>69</v>
      </c>
      <c r="L3" s="51" t="s">
        <v>84</v>
      </c>
      <c r="M3" s="46">
        <f t="shared" ref="M3:U5" si="0">B3</f>
        <v>0.55263157894736847</v>
      </c>
      <c r="N3" s="47">
        <f t="shared" si="0"/>
        <v>-1.572222222222222</v>
      </c>
      <c r="O3" s="50" t="str">
        <f t="shared" si="0"/>
        <v>N/A</v>
      </c>
      <c r="P3" s="46">
        <f t="shared" si="0"/>
        <v>2.2789473684210519</v>
      </c>
      <c r="Q3" s="47">
        <f t="shared" si="0"/>
        <v>3.9722222222222232</v>
      </c>
      <c r="R3" s="50" t="str">
        <f t="shared" si="0"/>
        <v>N/A</v>
      </c>
      <c r="S3" s="46">
        <f t="shared" si="0"/>
        <v>2.976663621538294</v>
      </c>
      <c r="T3" s="47">
        <f t="shared" si="0"/>
        <v>6.2663563752967502</v>
      </c>
      <c r="U3" s="50" t="str">
        <f t="shared" si="0"/>
        <v>N/A</v>
      </c>
    </row>
    <row r="4" spans="1:21" ht="16" thickBot="1" x14ac:dyDescent="0.4">
      <c r="A4" s="51" t="s">
        <v>67</v>
      </c>
      <c r="B4" s="46">
        <f>'EK_prog. EC_ f.'!Z25</f>
        <v>0.18888888888888897</v>
      </c>
      <c r="C4" s="47">
        <f>'EK_prog. EC_ f.'!AB25</f>
        <v>-0.9764705882352942</v>
      </c>
      <c r="D4" s="50">
        <f>'EK_prog. EC_ f.'!AC25</f>
        <v>-2.0250000000000004</v>
      </c>
      <c r="E4" s="46">
        <f>'EK_prog. EC_ f.'!AE25</f>
        <v>0.74444444444444435</v>
      </c>
      <c r="F4" s="47">
        <f>'EK_prog. EC_ f.'!AG25</f>
        <v>3.4470588235294124</v>
      </c>
      <c r="G4" s="50">
        <f>'EK_prog. EC_ f.'!AH25</f>
        <v>4.2000000000000011</v>
      </c>
      <c r="H4" s="46">
        <f>'EK_prog. EC_ f.'!AJ25</f>
        <v>1.1493959766377779</v>
      </c>
      <c r="I4" s="47">
        <f>'EK_prog. EC_ f.'!AL25</f>
        <v>5.3003884430349837</v>
      </c>
      <c r="J4" s="50">
        <f>'EK_prog. EC_ f.'!AM25</f>
        <v>7.2974310548301862</v>
      </c>
      <c r="L4" s="51" t="s">
        <v>83</v>
      </c>
      <c r="M4" s="46">
        <f t="shared" si="0"/>
        <v>0.18888888888888897</v>
      </c>
      <c r="N4" s="47">
        <f t="shared" si="0"/>
        <v>-0.9764705882352942</v>
      </c>
      <c r="O4" s="50">
        <f t="shared" si="0"/>
        <v>-2.0250000000000004</v>
      </c>
      <c r="P4" s="46">
        <f t="shared" si="0"/>
        <v>0.74444444444444435</v>
      </c>
      <c r="Q4" s="47">
        <f t="shared" si="0"/>
        <v>3.4470588235294124</v>
      </c>
      <c r="R4" s="50">
        <f t="shared" si="0"/>
        <v>4.2000000000000011</v>
      </c>
      <c r="S4" s="46">
        <f t="shared" si="0"/>
        <v>1.1493959766377779</v>
      </c>
      <c r="T4" s="47">
        <f t="shared" si="0"/>
        <v>5.3003884430349837</v>
      </c>
      <c r="U4" s="50">
        <f t="shared" si="0"/>
        <v>7.2974310548301862</v>
      </c>
    </row>
    <row r="5" spans="1:21" ht="14.5" customHeight="1" thickBot="1" x14ac:dyDescent="0.4">
      <c r="A5" s="51" t="s">
        <v>75</v>
      </c>
      <c r="B5" s="46">
        <f>'FM_prog MoF_f.'!AP100</f>
        <v>-0.19716998970986291</v>
      </c>
      <c r="C5" s="47">
        <f>'FM_prog MoF_f.'!AT100</f>
        <v>-1.4491012497030893</v>
      </c>
      <c r="D5" s="50">
        <f>'FM_prog MoF_f.'!AX100</f>
        <v>-2.3061290381349062</v>
      </c>
      <c r="E5" s="46">
        <f>'FM_prog MoF_f.'!AQ100</f>
        <v>2.9193299091590692</v>
      </c>
      <c r="F5" s="47">
        <f>'FM_prog MoF_f.'!AU100</f>
        <v>3.3695329176856523</v>
      </c>
      <c r="G5" s="50">
        <f>'FM_prog MoF_f.'!AY100</f>
        <v>4.2838284874022667</v>
      </c>
      <c r="H5" s="46">
        <f>'FM_prog MoF_f.'!AR100</f>
        <v>4.1643058424208794</v>
      </c>
      <c r="I5" s="47">
        <f>'FM_prog MoF_f.'!AV100</f>
        <v>5.2678024468810642</v>
      </c>
      <c r="J5" s="50">
        <f>'FM_prog MoF_f.'!AZ100</f>
        <v>7.0351395371893162</v>
      </c>
      <c r="L5" s="51" t="s">
        <v>88</v>
      </c>
      <c r="M5" s="46">
        <f t="shared" si="0"/>
        <v>-0.19716998970986291</v>
      </c>
      <c r="N5" s="47">
        <f t="shared" si="0"/>
        <v>-1.4491012497030893</v>
      </c>
      <c r="O5" s="50">
        <f t="shared" si="0"/>
        <v>-2.3061290381349062</v>
      </c>
      <c r="P5" s="46">
        <f t="shared" si="0"/>
        <v>2.9193299091590692</v>
      </c>
      <c r="Q5" s="47">
        <f t="shared" si="0"/>
        <v>3.3695329176856523</v>
      </c>
      <c r="R5" s="50">
        <f t="shared" si="0"/>
        <v>4.2838284874022667</v>
      </c>
      <c r="S5" s="46">
        <f t="shared" si="0"/>
        <v>4.1643058424208794</v>
      </c>
      <c r="T5" s="47">
        <f t="shared" si="0"/>
        <v>5.2678024468810642</v>
      </c>
      <c r="U5" s="50">
        <f t="shared" si="0"/>
        <v>7.0351395371893162</v>
      </c>
    </row>
    <row r="8" spans="1:21" x14ac:dyDescent="0.3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21" x14ac:dyDescent="0.3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21" x14ac:dyDescent="0.35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21" x14ac:dyDescent="0.35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</row>
    <row r="12" spans="1:21" x14ac:dyDescent="0.35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21" x14ac:dyDescent="0.35">
      <c r="A13" s="59"/>
      <c r="B13" s="59"/>
      <c r="C13" s="59"/>
      <c r="D13" s="59"/>
      <c r="E13" s="59"/>
      <c r="F13" s="59"/>
      <c r="G13" s="59"/>
    </row>
    <row r="14" spans="1:21" x14ac:dyDescent="0.35">
      <c r="A14" s="59"/>
      <c r="B14" s="59"/>
      <c r="C14" s="59"/>
      <c r="D14" s="59"/>
    </row>
    <row r="15" spans="1:21" x14ac:dyDescent="0.35">
      <c r="D15" s="19"/>
    </row>
    <row r="16" spans="1:21" x14ac:dyDescent="0.35">
      <c r="D16" s="19"/>
    </row>
    <row r="17" spans="1:7" x14ac:dyDescent="0.35">
      <c r="D17" s="19"/>
    </row>
    <row r="18" spans="1:7" x14ac:dyDescent="0.35">
      <c r="D18" s="19"/>
    </row>
    <row r="19" spans="1:7" x14ac:dyDescent="0.35">
      <c r="A19" s="59"/>
      <c r="B19" s="59"/>
      <c r="C19" s="59"/>
      <c r="D19" s="59"/>
      <c r="E19" s="59"/>
      <c r="F19" s="59"/>
      <c r="G19" s="59"/>
    </row>
    <row r="20" spans="1:7" x14ac:dyDescent="0.35">
      <c r="A20" s="59"/>
      <c r="B20" s="59"/>
      <c r="C20" s="59"/>
      <c r="D20" s="59"/>
    </row>
    <row r="21" spans="1:7" x14ac:dyDescent="0.35">
      <c r="D21" s="19"/>
    </row>
    <row r="22" spans="1:7" x14ac:dyDescent="0.35">
      <c r="D22" s="19"/>
    </row>
    <row r="23" spans="1:7" x14ac:dyDescent="0.35">
      <c r="D23" s="19"/>
    </row>
    <row r="24" spans="1:7" x14ac:dyDescent="0.35">
      <c r="D24" s="19"/>
    </row>
    <row r="25" spans="1:7" x14ac:dyDescent="0.35">
      <c r="A25" s="59"/>
      <c r="B25" s="59"/>
      <c r="C25" s="59"/>
      <c r="D25" s="59"/>
      <c r="E25" s="59"/>
      <c r="F25" s="59"/>
      <c r="G25" s="59"/>
    </row>
    <row r="26" spans="1:7" x14ac:dyDescent="0.35">
      <c r="A26" s="59"/>
      <c r="B26" s="59"/>
      <c r="C26" s="59"/>
      <c r="D26" s="59"/>
    </row>
    <row r="27" spans="1:7" x14ac:dyDescent="0.35">
      <c r="D27" s="19"/>
    </row>
    <row r="28" spans="1:7" x14ac:dyDescent="0.35">
      <c r="D28" s="19"/>
    </row>
    <row r="29" spans="1:7" x14ac:dyDescent="0.35">
      <c r="D29" s="19"/>
    </row>
    <row r="30" spans="1:7" x14ac:dyDescent="0.35">
      <c r="D30" s="19"/>
    </row>
  </sheetData>
  <mergeCells count="8">
    <mergeCell ref="P1:R1"/>
    <mergeCell ref="S1:U1"/>
    <mergeCell ref="A1:A2"/>
    <mergeCell ref="B1:D1"/>
    <mergeCell ref="E1:G1"/>
    <mergeCell ref="H1:J1"/>
    <mergeCell ref="L1:L2"/>
    <mergeCell ref="M1:O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9A4EE-8492-4EE0-90E1-933516F33E6B}">
  <dimension ref="A1:X156"/>
  <sheetViews>
    <sheetView zoomScale="20" zoomScaleNormal="20" workbookViewId="0"/>
  </sheetViews>
  <sheetFormatPr defaultRowHeight="14.5" x14ac:dyDescent="0.35"/>
  <cols>
    <col min="1" max="1" width="22.54296875" customWidth="1"/>
    <col min="2" max="3" width="15.26953125" customWidth="1"/>
    <col min="4" max="4" width="15" customWidth="1"/>
    <col min="5" max="5" width="15.26953125" customWidth="1"/>
    <col min="6" max="6" width="14.81640625" customWidth="1"/>
    <col min="7" max="8" width="15" customWidth="1"/>
    <col min="9" max="9" width="15.7265625" customWidth="1"/>
    <col min="10" max="10" width="16.6328125" customWidth="1"/>
    <col min="11" max="11" width="15.26953125" customWidth="1"/>
    <col min="12" max="12" width="15" customWidth="1"/>
    <col min="13" max="13" width="16.1796875" customWidth="1"/>
    <col min="14" max="14" width="15.54296875" customWidth="1"/>
    <col min="15" max="16" width="14.90625" customWidth="1"/>
    <col min="17" max="17" width="16.36328125" customWidth="1"/>
    <col min="18" max="18" width="16.54296875" customWidth="1"/>
    <col min="19" max="19" width="15" customWidth="1"/>
    <col min="20" max="20" width="18.453125" customWidth="1"/>
    <col min="21" max="21" width="16.1796875" customWidth="1"/>
    <col min="22" max="22" width="16.26953125" customWidth="1"/>
    <col min="23" max="24" width="17.81640625" customWidth="1"/>
  </cols>
  <sheetData>
    <row r="1" spans="1:24" x14ac:dyDescent="0.35">
      <c r="A1" t="s">
        <v>132</v>
      </c>
    </row>
    <row r="2" spans="1:24" x14ac:dyDescent="0.35">
      <c r="B2" s="119" t="s">
        <v>29</v>
      </c>
      <c r="C2" s="119" t="s">
        <v>30</v>
      </c>
      <c r="D2" s="119" t="s">
        <v>31</v>
      </c>
      <c r="E2" s="119" t="s">
        <v>24</v>
      </c>
      <c r="F2" s="119" t="s">
        <v>25</v>
      </c>
      <c r="G2" s="119" t="s">
        <v>23</v>
      </c>
      <c r="H2" s="119" t="s">
        <v>12</v>
      </c>
      <c r="I2" s="119" t="s">
        <v>13</v>
      </c>
      <c r="J2" s="119" t="s">
        <v>14</v>
      </c>
      <c r="K2" s="119" t="s">
        <v>15</v>
      </c>
      <c r="L2" s="119" t="s">
        <v>16</v>
      </c>
      <c r="M2" s="119" t="s">
        <v>17</v>
      </c>
      <c r="N2" s="119" t="s">
        <v>18</v>
      </c>
      <c r="O2" s="119" t="s">
        <v>19</v>
      </c>
      <c r="P2" s="119" t="s">
        <v>90</v>
      </c>
      <c r="Q2" s="119" t="s">
        <v>91</v>
      </c>
      <c r="R2" s="119" t="s">
        <v>92</v>
      </c>
      <c r="S2" s="119" t="s">
        <v>102</v>
      </c>
      <c r="T2" s="119">
        <v>2022</v>
      </c>
      <c r="U2" s="1" t="s">
        <v>133</v>
      </c>
      <c r="V2" s="1">
        <v>2024</v>
      </c>
      <c r="W2" s="1">
        <v>2025</v>
      </c>
      <c r="X2" s="1">
        <v>2026</v>
      </c>
    </row>
    <row r="3" spans="1:24" x14ac:dyDescent="0.35">
      <c r="A3" t="s">
        <v>134</v>
      </c>
      <c r="B3" s="120">
        <v>2010326873</v>
      </c>
      <c r="C3" s="120">
        <v>2672670225</v>
      </c>
      <c r="D3" s="120">
        <v>3324866956</v>
      </c>
      <c r="E3" s="120">
        <v>4427955782</v>
      </c>
      <c r="F3" s="120">
        <v>4615593590</v>
      </c>
      <c r="G3" s="120">
        <v>3801330772</v>
      </c>
      <c r="H3" s="120">
        <v>3731832098</v>
      </c>
      <c r="I3" s="120">
        <v>4139391496</v>
      </c>
      <c r="J3" s="120">
        <v>4845860310</v>
      </c>
      <c r="K3" s="120">
        <f>4839749880</f>
        <v>4839749880</v>
      </c>
      <c r="L3" s="120">
        <v>4939232197</v>
      </c>
      <c r="M3" s="120">
        <v>5093098527</v>
      </c>
      <c r="N3" s="120">
        <v>5161525054</v>
      </c>
      <c r="O3" s="120">
        <v>5387686867</v>
      </c>
      <c r="P3" s="120">
        <v>6324592450</v>
      </c>
      <c r="Q3" s="120">
        <v>6429636570</v>
      </c>
      <c r="R3" s="120">
        <v>6442650441</v>
      </c>
      <c r="S3" s="120">
        <v>7418639075</v>
      </c>
      <c r="T3" s="120">
        <v>8291916889</v>
      </c>
      <c r="U3" s="120"/>
      <c r="V3" s="120"/>
      <c r="W3" s="120"/>
    </row>
    <row r="4" spans="1:24" x14ac:dyDescent="0.35">
      <c r="A4" t="s">
        <v>135</v>
      </c>
      <c r="B4" s="120">
        <f>B5</f>
        <v>1888236802.8639565</v>
      </c>
      <c r="C4" s="120">
        <f>C6</f>
        <v>2669114403.1621904</v>
      </c>
      <c r="D4" s="120">
        <f>D7</f>
        <v>3406781976.1982002</v>
      </c>
      <c r="E4" s="120">
        <f>E8</f>
        <v>4489160562.5465994</v>
      </c>
      <c r="F4" s="120">
        <f>F9</f>
        <v>5874326270.1976652</v>
      </c>
      <c r="G4" s="120">
        <f>G10</f>
        <v>5261210806.9959764</v>
      </c>
      <c r="H4" s="120">
        <f>H11</f>
        <v>3733469847.5591145</v>
      </c>
      <c r="I4" s="120">
        <f>I12</f>
        <v>4228205872.4765368</v>
      </c>
      <c r="J4" s="120">
        <f>J13</f>
        <v>4652506246.4072485</v>
      </c>
      <c r="K4" s="120">
        <f>K14</f>
        <v>4742716319.2013702</v>
      </c>
      <c r="L4" s="120">
        <f>L15</f>
        <v>5047200000</v>
      </c>
      <c r="M4" s="120">
        <f>M16</f>
        <v>5154045714</v>
      </c>
      <c r="N4" s="120">
        <f>N17</f>
        <v>5247660312</v>
      </c>
      <c r="O4" s="120">
        <f>O18</f>
        <v>5720405117</v>
      </c>
      <c r="P4" s="120">
        <f>P19</f>
        <v>6162433033</v>
      </c>
      <c r="Q4" s="120">
        <f>Q20</f>
        <v>6369800000</v>
      </c>
      <c r="R4" s="120">
        <f>R21</f>
        <v>6896124760</v>
      </c>
      <c r="S4" s="120">
        <f>S22</f>
        <v>6688071829</v>
      </c>
      <c r="T4" s="120">
        <f>T23</f>
        <v>7502449930</v>
      </c>
      <c r="U4" s="120">
        <f>U24</f>
        <v>8797127545</v>
      </c>
      <c r="V4" s="120"/>
      <c r="W4" s="120"/>
    </row>
    <row r="5" spans="1:24" x14ac:dyDescent="0.35">
      <c r="A5" t="s">
        <v>136</v>
      </c>
      <c r="B5" s="120">
        <f>1327060378/0.702804</f>
        <v>1888236802.8639565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</row>
    <row r="6" spans="1:24" x14ac:dyDescent="0.35">
      <c r="A6" t="s">
        <v>136</v>
      </c>
      <c r="B6" s="120"/>
      <c r="C6" s="120">
        <f>1875864279/0.702804</f>
        <v>2669114403.1621904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</row>
    <row r="7" spans="1:24" x14ac:dyDescent="0.35">
      <c r="A7" t="s">
        <v>136</v>
      </c>
      <c r="B7" s="120"/>
      <c r="C7" s="120"/>
      <c r="D7" s="120">
        <f>2394300000/0.702804</f>
        <v>3406781976.1982002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</row>
    <row r="8" spans="1:24" x14ac:dyDescent="0.35">
      <c r="A8" t="s">
        <v>136</v>
      </c>
      <c r="B8" s="120"/>
      <c r="C8" s="120"/>
      <c r="D8" s="120"/>
      <c r="E8" s="120">
        <f>3155000000/0.702804</f>
        <v>4489160562.5465994</v>
      </c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</row>
    <row r="9" spans="1:24" x14ac:dyDescent="0.35">
      <c r="A9" t="s">
        <v>136</v>
      </c>
      <c r="B9" s="120"/>
      <c r="C9" s="120"/>
      <c r="D9" s="120"/>
      <c r="E9" s="120"/>
      <c r="F9" s="120">
        <f>4128500000/0.702804</f>
        <v>5874326270.1976652</v>
      </c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</row>
    <row r="10" spans="1:24" x14ac:dyDescent="0.35">
      <c r="A10" t="s">
        <v>136</v>
      </c>
      <c r="B10" s="120"/>
      <c r="C10" s="120"/>
      <c r="D10" s="120"/>
      <c r="E10" s="120"/>
      <c r="F10" s="120"/>
      <c r="G10" s="120">
        <f>3697600000/0.702804</f>
        <v>5261210806.9959764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</row>
    <row r="11" spans="1:24" x14ac:dyDescent="0.35">
      <c r="A11" t="s">
        <v>136</v>
      </c>
      <c r="B11" s="120"/>
      <c r="C11" s="120"/>
      <c r="D11" s="120"/>
      <c r="E11" s="120"/>
      <c r="F11" s="120"/>
      <c r="G11" s="120"/>
      <c r="H11" s="120">
        <f>2691100000/0.720804</f>
        <v>3733469847.5591145</v>
      </c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4" x14ac:dyDescent="0.35">
      <c r="A12" t="s">
        <v>136</v>
      </c>
      <c r="B12" s="120"/>
      <c r="C12" s="120"/>
      <c r="D12" s="120"/>
      <c r="E12" s="120"/>
      <c r="F12" s="120"/>
      <c r="G12" s="120"/>
      <c r="H12" s="120"/>
      <c r="I12" s="120">
        <f>2971600000/0.702804</f>
        <v>4228205872.4765368</v>
      </c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</row>
    <row r="13" spans="1:24" x14ac:dyDescent="0.35">
      <c r="A13" t="s">
        <v>136</v>
      </c>
      <c r="B13" s="120"/>
      <c r="C13" s="120"/>
      <c r="D13" s="120"/>
      <c r="E13" s="120"/>
      <c r="F13" s="120"/>
      <c r="G13" s="120"/>
      <c r="H13" s="120"/>
      <c r="I13" s="120"/>
      <c r="J13" s="120">
        <f>3269800000/0.702804</f>
        <v>4652506246.4072485</v>
      </c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</row>
    <row r="14" spans="1:24" x14ac:dyDescent="0.35">
      <c r="A14" t="s">
        <v>136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>
        <f>3333200000/0.702804</f>
        <v>4742716319.2013702</v>
      </c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</row>
    <row r="15" spans="1:24" x14ac:dyDescent="0.35">
      <c r="A15" s="121" t="s">
        <v>136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>
        <v>5047200000</v>
      </c>
      <c r="M15" s="120">
        <v>5406120555</v>
      </c>
      <c r="N15" s="120">
        <v>4963383065</v>
      </c>
      <c r="O15" s="120"/>
      <c r="P15" s="120"/>
      <c r="Q15" s="120"/>
      <c r="R15" s="120"/>
      <c r="S15" s="120"/>
      <c r="T15" s="120"/>
      <c r="U15" s="120"/>
      <c r="V15" s="120"/>
      <c r="W15" s="120"/>
    </row>
    <row r="16" spans="1:24" x14ac:dyDescent="0.35">
      <c r="A16" s="121" t="s">
        <v>136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>
        <v>5154045714</v>
      </c>
      <c r="N16" s="120">
        <v>5182080154</v>
      </c>
      <c r="O16" s="120">
        <v>5228316099</v>
      </c>
      <c r="P16" s="120"/>
      <c r="Q16" s="120"/>
      <c r="R16" s="120"/>
      <c r="S16" s="120"/>
      <c r="T16" s="120"/>
      <c r="U16" s="120"/>
      <c r="V16" s="120"/>
      <c r="W16" s="120"/>
    </row>
    <row r="17" spans="1:24" x14ac:dyDescent="0.35">
      <c r="A17" s="121" t="s">
        <v>136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>
        <v>5247660312</v>
      </c>
      <c r="O17" s="120">
        <v>5572851638</v>
      </c>
      <c r="P17" s="120">
        <v>6244236127</v>
      </c>
      <c r="Q17" s="120"/>
      <c r="R17" s="120"/>
      <c r="S17" s="120"/>
      <c r="T17" s="120"/>
      <c r="U17" s="120"/>
      <c r="V17" s="120"/>
      <c r="W17" s="120"/>
    </row>
    <row r="18" spans="1:24" x14ac:dyDescent="0.35">
      <c r="A18" s="121" t="s">
        <v>136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>
        <v>5720405117</v>
      </c>
      <c r="P18" s="120">
        <v>6316530489</v>
      </c>
      <c r="Q18" s="120">
        <v>6302342668</v>
      </c>
      <c r="R18" s="120"/>
      <c r="S18" s="120"/>
      <c r="T18" s="120"/>
      <c r="U18" s="120"/>
      <c r="V18" s="120"/>
      <c r="W18" s="120"/>
    </row>
    <row r="19" spans="1:24" x14ac:dyDescent="0.35">
      <c r="A19" s="121" t="s">
        <v>136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>
        <v>6162433033</v>
      </c>
      <c r="Q19" s="120">
        <v>6387544745</v>
      </c>
      <c r="R19" s="120">
        <v>6972289753</v>
      </c>
      <c r="S19" s="120"/>
      <c r="T19" s="120"/>
      <c r="U19" s="120"/>
      <c r="V19" s="120"/>
      <c r="W19" s="120"/>
    </row>
    <row r="20" spans="1:24" x14ac:dyDescent="0.35">
      <c r="A20" s="121" t="s">
        <v>136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>
        <v>6369800000</v>
      </c>
      <c r="R20" s="120">
        <v>6825600000</v>
      </c>
      <c r="S20" s="120">
        <v>6759400000</v>
      </c>
      <c r="T20" s="120"/>
      <c r="U20" s="120"/>
      <c r="V20" s="120"/>
      <c r="W20" s="120"/>
    </row>
    <row r="21" spans="1:24" x14ac:dyDescent="0.35">
      <c r="A21" s="121" t="s">
        <v>136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>
        <v>6896124760</v>
      </c>
      <c r="S21" s="120">
        <v>6712510125</v>
      </c>
      <c r="T21" s="120">
        <v>6888693502</v>
      </c>
      <c r="U21" s="120"/>
      <c r="V21" s="120"/>
      <c r="W21" s="120"/>
    </row>
    <row r="22" spans="1:24" x14ac:dyDescent="0.35">
      <c r="A22" s="121" t="s">
        <v>136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>
        <v>6688071829</v>
      </c>
      <c r="T22" s="120">
        <v>7188859247</v>
      </c>
      <c r="U22" s="120">
        <v>7474460948</v>
      </c>
      <c r="V22" s="120"/>
      <c r="W22" s="120"/>
    </row>
    <row r="23" spans="1:24" x14ac:dyDescent="0.35">
      <c r="A23" s="121" t="s">
        <v>136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>
        <v>7502449930</v>
      </c>
      <c r="U23" s="120">
        <v>8348976990</v>
      </c>
      <c r="V23" s="120">
        <v>8427839376</v>
      </c>
      <c r="W23" s="120"/>
    </row>
    <row r="24" spans="1:24" x14ac:dyDescent="0.35">
      <c r="A24" s="121" t="s">
        <v>136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>
        <v>8797127545</v>
      </c>
      <c r="V24" s="120">
        <v>9653066002</v>
      </c>
      <c r="W24" s="120">
        <v>9126669526</v>
      </c>
    </row>
    <row r="26" spans="1:24" x14ac:dyDescent="0.35">
      <c r="A26" t="s">
        <v>137</v>
      </c>
    </row>
    <row r="27" spans="1:24" x14ac:dyDescent="0.35">
      <c r="A27" s="246"/>
      <c r="B27" s="24" t="s">
        <v>29</v>
      </c>
      <c r="C27" s="24" t="s">
        <v>30</v>
      </c>
      <c r="D27" s="24" t="s">
        <v>31</v>
      </c>
      <c r="E27" s="24" t="s">
        <v>24</v>
      </c>
      <c r="F27" s="24" t="s">
        <v>25</v>
      </c>
      <c r="G27" s="24" t="s">
        <v>23</v>
      </c>
      <c r="H27" s="24" t="s">
        <v>12</v>
      </c>
      <c r="I27" s="24" t="s">
        <v>13</v>
      </c>
      <c r="J27" s="24" t="s">
        <v>14</v>
      </c>
      <c r="K27" s="24" t="s">
        <v>15</v>
      </c>
      <c r="L27" s="24" t="s">
        <v>16</v>
      </c>
      <c r="M27" s="24" t="s">
        <v>17</v>
      </c>
      <c r="N27" s="1" t="s">
        <v>18</v>
      </c>
      <c r="O27" s="1" t="s">
        <v>19</v>
      </c>
      <c r="P27" s="1" t="s">
        <v>90</v>
      </c>
      <c r="Q27" s="1" t="s">
        <v>91</v>
      </c>
      <c r="R27" s="1" t="s">
        <v>92</v>
      </c>
      <c r="S27" s="1" t="s">
        <v>102</v>
      </c>
      <c r="T27" s="1" t="s">
        <v>103</v>
      </c>
      <c r="U27" s="1" t="s">
        <v>133</v>
      </c>
      <c r="V27" s="1">
        <v>2024</v>
      </c>
      <c r="W27" s="1">
        <v>2025</v>
      </c>
      <c r="X27" s="1">
        <v>2026</v>
      </c>
    </row>
    <row r="28" spans="1:24" x14ac:dyDescent="0.35">
      <c r="A28" t="s">
        <v>138</v>
      </c>
      <c r="B28" s="120">
        <v>936194892</v>
      </c>
      <c r="C28" s="120">
        <v>1094568283</v>
      </c>
      <c r="D28" s="120">
        <v>1394951857</v>
      </c>
      <c r="E28" s="120">
        <v>1838465587</v>
      </c>
      <c r="F28" s="120">
        <v>2050538407</v>
      </c>
      <c r="G28" s="120">
        <v>1776399657</v>
      </c>
      <c r="H28" s="120">
        <v>1676295998</v>
      </c>
      <c r="I28" s="120">
        <v>1785516533</v>
      </c>
      <c r="J28" s="120">
        <v>1924682582</v>
      </c>
      <c r="K28" s="120">
        <v>2036256899</v>
      </c>
      <c r="L28" s="120">
        <v>2222106328</v>
      </c>
      <c r="M28" s="120">
        <v>2294241042</v>
      </c>
      <c r="N28" s="120">
        <v>2338611858</v>
      </c>
      <c r="O28" s="120">
        <v>2504191592</v>
      </c>
      <c r="P28" s="120">
        <v>2782322957</v>
      </c>
      <c r="Q28" s="120">
        <v>3050316014</v>
      </c>
      <c r="R28" s="120">
        <v>3107556705</v>
      </c>
      <c r="S28" s="120">
        <v>3410111666</v>
      </c>
      <c r="T28" s="120">
        <v>3933156719</v>
      </c>
      <c r="U28" s="120"/>
    </row>
    <row r="29" spans="1:24" x14ac:dyDescent="0.35">
      <c r="A29" t="s">
        <v>139</v>
      </c>
      <c r="B29" s="120">
        <f>B30</f>
        <v>878093155.4174422</v>
      </c>
      <c r="C29" s="120">
        <f>C31</f>
        <v>1017063781.6517835</v>
      </c>
      <c r="D29" s="120">
        <f>D32</f>
        <v>1222246885.3336065</v>
      </c>
      <c r="E29" s="120">
        <f>E33</f>
        <v>1536986129.8455899</v>
      </c>
      <c r="F29" s="120">
        <f>F34</f>
        <v>1974234637.2530606</v>
      </c>
      <c r="G29" s="120">
        <f>G35</f>
        <v>2534846130.6423984</v>
      </c>
      <c r="H29" s="120">
        <f>H36</f>
        <v>1691225434.1181896</v>
      </c>
      <c r="I29" s="120">
        <f>I37</f>
        <v>1704031280.4138849</v>
      </c>
      <c r="J29" s="120">
        <f>J38</f>
        <v>1805624327.6930695</v>
      </c>
      <c r="K29" s="120">
        <f>K39</f>
        <v>1948196083.1184797</v>
      </c>
      <c r="L29" s="120">
        <f>L40</f>
        <v>2206700000</v>
      </c>
      <c r="M29" s="120">
        <f>M41</f>
        <v>2309898274</v>
      </c>
      <c r="N29" s="120">
        <f>N42</f>
        <v>2347184247</v>
      </c>
      <c r="O29" s="120">
        <f>O43</f>
        <v>2486123254</v>
      </c>
      <c r="P29" s="120">
        <f>P44</f>
        <v>2777081899</v>
      </c>
      <c r="Q29" s="120">
        <f>Q45</f>
        <v>2989500000</v>
      </c>
      <c r="R29" s="120">
        <f>R46</f>
        <v>3211460000</v>
      </c>
      <c r="S29" s="120">
        <f>S47</f>
        <v>3151020090</v>
      </c>
      <c r="T29" s="120">
        <f>T48</f>
        <v>3437530586</v>
      </c>
      <c r="U29" s="120">
        <f>U49</f>
        <v>4197016061</v>
      </c>
    </row>
    <row r="30" spans="1:24" x14ac:dyDescent="0.35">
      <c r="A30" t="s">
        <v>136</v>
      </c>
      <c r="B30" s="120">
        <f>617127382/0.702804</f>
        <v>878093155.4174422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</row>
    <row r="31" spans="1:24" x14ac:dyDescent="0.35">
      <c r="A31" t="s">
        <v>136</v>
      </c>
      <c r="B31" s="120"/>
      <c r="C31" s="120">
        <f>714796494/0.702804</f>
        <v>1017063781.6517835</v>
      </c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</row>
    <row r="32" spans="1:24" x14ac:dyDescent="0.35">
      <c r="A32" t="s">
        <v>136</v>
      </c>
      <c r="B32" s="120"/>
      <c r="C32" s="120"/>
      <c r="D32" s="120">
        <f>859000000/0.702804</f>
        <v>1222246885.3336065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</row>
    <row r="33" spans="1:23" x14ac:dyDescent="0.35">
      <c r="A33" t="s">
        <v>136</v>
      </c>
      <c r="B33" s="120"/>
      <c r="C33" s="120"/>
      <c r="D33" s="120"/>
      <c r="E33" s="120">
        <f>1080200000/0.702804</f>
        <v>1536986129.8455899</v>
      </c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</row>
    <row r="34" spans="1:23" x14ac:dyDescent="0.35">
      <c r="A34" t="s">
        <v>136</v>
      </c>
      <c r="B34" s="120"/>
      <c r="C34" s="120"/>
      <c r="D34" s="120"/>
      <c r="E34" s="120"/>
      <c r="F34" s="120">
        <f>1387500000/0.702804</f>
        <v>1974234637.2530606</v>
      </c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</row>
    <row r="35" spans="1:23" x14ac:dyDescent="0.35">
      <c r="A35" t="s">
        <v>136</v>
      </c>
      <c r="B35" s="120"/>
      <c r="C35" s="120"/>
      <c r="D35" s="120"/>
      <c r="E35" s="120"/>
      <c r="F35" s="120"/>
      <c r="G35" s="120">
        <f>1781500000/0.702804</f>
        <v>2534846130.6423984</v>
      </c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</row>
    <row r="36" spans="1:23" x14ac:dyDescent="0.35">
      <c r="A36" t="s">
        <v>136</v>
      </c>
      <c r="B36" s="120"/>
      <c r="C36" s="120"/>
      <c r="D36" s="120"/>
      <c r="E36" s="120"/>
      <c r="F36" s="120"/>
      <c r="G36" s="120"/>
      <c r="H36" s="120">
        <f>1188600000/0.702804</f>
        <v>1691225434.1181896</v>
      </c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</row>
    <row r="37" spans="1:23" x14ac:dyDescent="0.35">
      <c r="A37" t="s">
        <v>136</v>
      </c>
      <c r="B37" s="120"/>
      <c r="C37" s="120"/>
      <c r="D37" s="120"/>
      <c r="E37" s="120"/>
      <c r="F37" s="120"/>
      <c r="G37" s="120"/>
      <c r="H37" s="120"/>
      <c r="I37" s="120">
        <f>1197600000/0.702804</f>
        <v>1704031280.4138849</v>
      </c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</row>
    <row r="38" spans="1:23" x14ac:dyDescent="0.35">
      <c r="A38" t="s">
        <v>136</v>
      </c>
      <c r="B38" s="120"/>
      <c r="C38" s="120"/>
      <c r="D38" s="120"/>
      <c r="E38" s="120"/>
      <c r="F38" s="120"/>
      <c r="G38" s="120"/>
      <c r="H38" s="120"/>
      <c r="I38" s="120"/>
      <c r="J38" s="120">
        <f>1269000000/0.702804</f>
        <v>1805624327.6930695</v>
      </c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</row>
    <row r="39" spans="1:23" x14ac:dyDescent="0.35">
      <c r="A39" t="s">
        <v>136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>
        <f>1369200000/0.702804</f>
        <v>1948196083.1184797</v>
      </c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</row>
    <row r="40" spans="1:23" x14ac:dyDescent="0.35">
      <c r="A40" s="121" t="s">
        <v>136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>
        <v>2206700000</v>
      </c>
      <c r="M40" s="120">
        <v>2248463379</v>
      </c>
      <c r="N40" s="120">
        <v>2289306341</v>
      </c>
      <c r="O40" s="120"/>
      <c r="P40" s="120"/>
      <c r="Q40" s="120"/>
      <c r="R40" s="120"/>
      <c r="S40" s="120"/>
      <c r="T40" s="120"/>
      <c r="U40" s="120"/>
      <c r="V40" s="120"/>
      <c r="W40" s="120"/>
    </row>
    <row r="41" spans="1:23" x14ac:dyDescent="0.35">
      <c r="A41" s="121" t="s">
        <v>136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>
        <v>2309898274</v>
      </c>
      <c r="N41" s="120">
        <v>2347343714</v>
      </c>
      <c r="O41" s="120">
        <v>2451663498</v>
      </c>
      <c r="P41" s="120"/>
      <c r="Q41" s="120"/>
      <c r="R41" s="120"/>
      <c r="S41" s="120"/>
      <c r="T41" s="120"/>
      <c r="U41" s="120"/>
      <c r="V41" s="120"/>
      <c r="W41" s="120"/>
    </row>
    <row r="42" spans="1:23" x14ac:dyDescent="0.35">
      <c r="A42" s="121" t="s">
        <v>136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>
        <v>2347184247</v>
      </c>
      <c r="O42" s="120">
        <v>2483803547</v>
      </c>
      <c r="P42" s="120">
        <v>2645276647</v>
      </c>
      <c r="Q42" s="120"/>
      <c r="R42" s="120"/>
      <c r="S42" s="120"/>
      <c r="T42" s="120"/>
      <c r="U42" s="120"/>
      <c r="V42" s="120"/>
      <c r="W42" s="120"/>
    </row>
    <row r="43" spans="1:23" x14ac:dyDescent="0.35">
      <c r="A43" s="121" t="s">
        <v>136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>
        <v>2486123254</v>
      </c>
      <c r="P43" s="120">
        <v>2653704712</v>
      </c>
      <c r="Q43" s="120">
        <v>2796258684</v>
      </c>
      <c r="R43" s="120"/>
      <c r="S43" s="120"/>
      <c r="T43" s="120"/>
      <c r="U43" s="120"/>
      <c r="V43" s="120"/>
      <c r="W43" s="120"/>
    </row>
    <row r="44" spans="1:23" x14ac:dyDescent="0.35">
      <c r="A44" s="121" t="s">
        <v>136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>
        <v>2777081899</v>
      </c>
      <c r="Q44" s="120">
        <v>2935131721</v>
      </c>
      <c r="R44" s="120">
        <v>3101379905</v>
      </c>
      <c r="S44" s="120"/>
      <c r="T44" s="120"/>
      <c r="U44" s="120"/>
      <c r="V44" s="120"/>
      <c r="W44" s="120"/>
    </row>
    <row r="45" spans="1:23" x14ac:dyDescent="0.35">
      <c r="A45" s="121" t="s">
        <v>136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>
        <v>2989500000</v>
      </c>
      <c r="R45" s="120">
        <v>3158100000</v>
      </c>
      <c r="S45" s="120">
        <v>3324600000</v>
      </c>
      <c r="T45" s="120"/>
      <c r="U45" s="120"/>
      <c r="V45" s="120"/>
      <c r="W45" s="120"/>
    </row>
    <row r="46" spans="1:23" x14ac:dyDescent="0.35">
      <c r="A46" s="121" t="s">
        <v>136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>
        <v>3211460000</v>
      </c>
      <c r="S46" s="120">
        <v>3395720775</v>
      </c>
      <c r="T46" s="120">
        <v>3553986682</v>
      </c>
      <c r="U46" s="120"/>
      <c r="V46" s="120"/>
      <c r="W46" s="120"/>
    </row>
    <row r="47" spans="1:23" x14ac:dyDescent="0.35">
      <c r="A47" s="121" t="s">
        <v>136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>
        <v>3151020090</v>
      </c>
      <c r="T47" s="120">
        <v>3391893472</v>
      </c>
      <c r="U47" s="120">
        <v>3565025990</v>
      </c>
      <c r="V47" s="120"/>
      <c r="W47" s="120"/>
    </row>
    <row r="48" spans="1:23" x14ac:dyDescent="0.35">
      <c r="A48" s="121" t="s">
        <v>136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>
        <v>3437530586</v>
      </c>
      <c r="U48" s="120">
        <v>3668030346</v>
      </c>
      <c r="V48" s="120">
        <v>3831132347</v>
      </c>
      <c r="W48" s="120"/>
    </row>
    <row r="49" spans="1:24" x14ac:dyDescent="0.35">
      <c r="A49" s="121" t="s">
        <v>136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>
        <v>4197016061</v>
      </c>
      <c r="V49" s="120">
        <v>4451874692</v>
      </c>
      <c r="W49" s="120">
        <v>4664021047</v>
      </c>
    </row>
    <row r="50" spans="1:24" x14ac:dyDescent="0.35"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</row>
    <row r="51" spans="1:24" x14ac:dyDescent="0.35"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</row>
    <row r="52" spans="1:24" x14ac:dyDescent="0.35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</row>
    <row r="53" spans="1:24" x14ac:dyDescent="0.35"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</row>
    <row r="54" spans="1:24" x14ac:dyDescent="0.35"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</row>
    <row r="55" spans="1:24" x14ac:dyDescent="0.35"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</row>
    <row r="56" spans="1:24" x14ac:dyDescent="0.35">
      <c r="O56" s="120"/>
      <c r="P56" s="120"/>
      <c r="Q56" s="120"/>
      <c r="R56" s="120"/>
      <c r="S56" s="120"/>
    </row>
    <row r="59" spans="1:24" x14ac:dyDescent="0.35">
      <c r="A59" t="s">
        <v>140</v>
      </c>
    </row>
    <row r="60" spans="1:24" x14ac:dyDescent="0.35">
      <c r="A60" s="246"/>
      <c r="B60" s="24" t="s">
        <v>29</v>
      </c>
      <c r="C60" s="24" t="s">
        <v>30</v>
      </c>
      <c r="D60" s="24" t="s">
        <v>31</v>
      </c>
      <c r="E60" s="24" t="s">
        <v>24</v>
      </c>
      <c r="F60" s="24" t="s">
        <v>25</v>
      </c>
      <c r="G60" s="24" t="s">
        <v>23</v>
      </c>
      <c r="H60" s="24" t="s">
        <v>12</v>
      </c>
      <c r="I60" s="24" t="s">
        <v>13</v>
      </c>
      <c r="J60" s="24" t="s">
        <v>14</v>
      </c>
      <c r="K60" s="24" t="s">
        <v>15</v>
      </c>
      <c r="L60" s="24" t="s">
        <v>16</v>
      </c>
      <c r="M60" s="24" t="s">
        <v>17</v>
      </c>
      <c r="N60" s="1" t="s">
        <v>18</v>
      </c>
      <c r="O60" s="1" t="s">
        <v>19</v>
      </c>
      <c r="P60" s="1" t="s">
        <v>90</v>
      </c>
      <c r="Q60" s="1" t="s">
        <v>91</v>
      </c>
      <c r="R60" s="1" t="s">
        <v>92</v>
      </c>
      <c r="S60" s="1" t="s">
        <v>102</v>
      </c>
      <c r="T60" s="1" t="s">
        <v>103</v>
      </c>
      <c r="U60" s="1" t="s">
        <v>133</v>
      </c>
      <c r="V60" s="1">
        <v>2024</v>
      </c>
      <c r="W60" s="1">
        <v>2025</v>
      </c>
      <c r="X60" s="1">
        <v>2026</v>
      </c>
    </row>
    <row r="61" spans="1:24" x14ac:dyDescent="0.35">
      <c r="A61" t="s">
        <v>134</v>
      </c>
      <c r="B61" s="120">
        <v>2229440056</v>
      </c>
      <c r="C61" s="120">
        <v>2944991579</v>
      </c>
      <c r="D61" s="120">
        <v>3728418536</v>
      </c>
      <c r="E61" s="120">
        <v>4802817294</v>
      </c>
      <c r="F61" s="120">
        <v>5545243168</v>
      </c>
      <c r="G61" s="120">
        <v>4713490850</v>
      </c>
      <c r="H61" s="120">
        <v>4551438822</v>
      </c>
      <c r="I61" s="120">
        <v>4567747726</v>
      </c>
      <c r="J61" s="120">
        <v>4646055916</v>
      </c>
      <c r="K61" s="120">
        <v>4769450270</v>
      </c>
      <c r="L61" s="120">
        <v>5345271200</v>
      </c>
      <c r="M61" s="120">
        <v>5479421550</v>
      </c>
      <c r="N61" s="120">
        <v>5400538493</v>
      </c>
      <c r="O61" s="120">
        <v>5744646705</v>
      </c>
      <c r="P61" s="120">
        <v>6626486353</v>
      </c>
      <c r="Q61" s="120">
        <v>6914884042</v>
      </c>
      <c r="R61" s="120">
        <v>7667028785</v>
      </c>
      <c r="S61" s="120">
        <v>9399156714</v>
      </c>
      <c r="T61" s="120">
        <v>10181164977</v>
      </c>
      <c r="U61" s="120"/>
    </row>
    <row r="62" spans="1:24" x14ac:dyDescent="0.35">
      <c r="A62" t="s">
        <v>141</v>
      </c>
      <c r="B62" s="120">
        <f>B63</f>
        <v>2136719194.8252997</v>
      </c>
      <c r="C62" s="120">
        <f>C64</f>
        <v>2925759149.0657425</v>
      </c>
      <c r="D62" s="120">
        <f>D65</f>
        <v>3710849682.1304374</v>
      </c>
      <c r="E62" s="120">
        <f>E66</f>
        <v>4978201603.861105</v>
      </c>
      <c r="F62" s="120">
        <f>F67</f>
        <v>6005941912.6812029</v>
      </c>
      <c r="G62" s="120">
        <f>G68</f>
        <v>6049481790.0865679</v>
      </c>
      <c r="H62" s="120">
        <f>H69</f>
        <v>4332786950.5580502</v>
      </c>
      <c r="I62" s="120">
        <f>I70</f>
        <v>4706859949.5734234</v>
      </c>
      <c r="J62" s="120">
        <f>J71</f>
        <v>4634435774.4122114</v>
      </c>
      <c r="K62" s="120">
        <f>K72</f>
        <v>4853984894.7928581</v>
      </c>
      <c r="L62" s="120">
        <f>L73</f>
        <v>5322800000</v>
      </c>
      <c r="M62" s="120">
        <f>M74</f>
        <v>5534284900</v>
      </c>
      <c r="N62" s="120">
        <f>N75</f>
        <v>5636414986</v>
      </c>
      <c r="O62" s="120">
        <f>O76</f>
        <v>6087035318</v>
      </c>
      <c r="P62" s="120">
        <f>P77</f>
        <v>6489358029</v>
      </c>
      <c r="Q62" s="120">
        <f>Q78</f>
        <v>6782000000</v>
      </c>
      <c r="R62" s="120">
        <f>R79</f>
        <v>7238116539</v>
      </c>
      <c r="S62" s="120">
        <f>S80</f>
        <v>7846049919</v>
      </c>
      <c r="T62" s="120">
        <f>T81</f>
        <v>9297524115</v>
      </c>
      <c r="U62" s="120">
        <f>U82</f>
        <v>10862248617</v>
      </c>
      <c r="V62" s="120"/>
      <c r="W62" s="120"/>
    </row>
    <row r="63" spans="1:24" x14ac:dyDescent="0.35">
      <c r="A63" t="s">
        <v>142</v>
      </c>
      <c r="B63" s="120">
        <f>1501694797/0.702804</f>
        <v>2136719194.8252997</v>
      </c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</row>
    <row r="64" spans="1:24" x14ac:dyDescent="0.35">
      <c r="A64" t="s">
        <v>142</v>
      </c>
      <c r="C64" s="120">
        <f>2056235233/0.702804</f>
        <v>2925759149.0657425</v>
      </c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</row>
    <row r="65" spans="1:23" x14ac:dyDescent="0.35">
      <c r="A65" t="s">
        <v>142</v>
      </c>
      <c r="D65" s="120">
        <f>2608000000/0.702804</f>
        <v>3710849682.1304374</v>
      </c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</row>
    <row r="66" spans="1:23" x14ac:dyDescent="0.35">
      <c r="A66" t="s">
        <v>142</v>
      </c>
      <c r="D66" s="120"/>
      <c r="E66" s="120">
        <f>3498700000/0.702804</f>
        <v>4978201603.861105</v>
      </c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</row>
    <row r="67" spans="1:23" x14ac:dyDescent="0.35">
      <c r="A67" t="s">
        <v>142</v>
      </c>
      <c r="D67" s="120"/>
      <c r="E67" s="120"/>
      <c r="F67" s="120">
        <f>4221000000/0.702804</f>
        <v>6005941912.6812029</v>
      </c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</row>
    <row r="68" spans="1:23" x14ac:dyDescent="0.35">
      <c r="A68" t="s">
        <v>142</v>
      </c>
      <c r="D68" s="120"/>
      <c r="E68" s="120"/>
      <c r="F68" s="120"/>
      <c r="G68" s="120">
        <f>4251600000/0.702804</f>
        <v>6049481790.0865679</v>
      </c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</row>
    <row r="69" spans="1:23" x14ac:dyDescent="0.35">
      <c r="A69" t="s">
        <v>142</v>
      </c>
      <c r="D69" s="120"/>
      <c r="E69" s="120"/>
      <c r="F69" s="120"/>
      <c r="G69" s="120"/>
      <c r="H69" s="120">
        <f>3045100000/0.702804</f>
        <v>4332786950.5580502</v>
      </c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</row>
    <row r="70" spans="1:23" x14ac:dyDescent="0.35">
      <c r="A70" t="s">
        <v>142</v>
      </c>
      <c r="E70" s="120"/>
      <c r="F70" s="120"/>
      <c r="G70" s="120"/>
      <c r="H70" s="120"/>
      <c r="I70" s="120">
        <f>3308000000/0.702804</f>
        <v>4706859949.5734234</v>
      </c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</row>
    <row r="71" spans="1:23" x14ac:dyDescent="0.35">
      <c r="A71" t="s">
        <v>142</v>
      </c>
      <c r="D71" s="120"/>
      <c r="E71" s="120"/>
      <c r="F71" s="120"/>
      <c r="G71" s="120"/>
      <c r="H71" s="120"/>
      <c r="I71" s="120"/>
      <c r="J71" s="120">
        <f>3257100000/0.702804</f>
        <v>4634435774.4122114</v>
      </c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</row>
    <row r="72" spans="1:23" x14ac:dyDescent="0.35">
      <c r="A72" t="s">
        <v>142</v>
      </c>
      <c r="D72" s="120"/>
      <c r="E72" s="120"/>
      <c r="F72" s="120"/>
      <c r="G72" s="120"/>
      <c r="H72" s="120"/>
      <c r="I72" s="120"/>
      <c r="J72" s="120"/>
      <c r="K72" s="120">
        <f>3411400000/0.702804</f>
        <v>4853984894.7928581</v>
      </c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</row>
    <row r="73" spans="1:23" x14ac:dyDescent="0.35">
      <c r="A73" s="121" t="s">
        <v>142</v>
      </c>
      <c r="D73" s="120"/>
      <c r="E73" s="120"/>
      <c r="F73" s="120"/>
      <c r="G73" s="120"/>
      <c r="H73" s="120"/>
      <c r="I73" s="120"/>
      <c r="J73" s="120"/>
      <c r="K73" s="120"/>
      <c r="L73" s="120">
        <v>5322800000</v>
      </c>
      <c r="M73" s="120">
        <v>5132993062</v>
      </c>
      <c r="N73" s="120">
        <v>5356456345</v>
      </c>
      <c r="O73" s="120"/>
      <c r="P73" s="120"/>
      <c r="Q73" s="120"/>
      <c r="R73" s="120"/>
      <c r="S73" s="120"/>
      <c r="T73" s="120"/>
      <c r="U73" s="120"/>
      <c r="V73" s="120"/>
      <c r="W73" s="120"/>
    </row>
    <row r="74" spans="1:23" x14ac:dyDescent="0.35">
      <c r="A74" s="121" t="s">
        <v>142</v>
      </c>
      <c r="D74" s="120"/>
      <c r="E74" s="120"/>
      <c r="F74" s="120"/>
      <c r="G74" s="120"/>
      <c r="H74" s="120"/>
      <c r="I74" s="120"/>
      <c r="J74" s="120"/>
      <c r="K74" s="120"/>
      <c r="L74" s="120"/>
      <c r="M74" s="120">
        <v>5534284900</v>
      </c>
      <c r="N74" s="120">
        <v>5599796759</v>
      </c>
      <c r="O74" s="120">
        <v>5599125034</v>
      </c>
      <c r="P74" s="120"/>
      <c r="Q74" s="120"/>
      <c r="R74" s="120"/>
      <c r="S74" s="120"/>
      <c r="T74" s="120"/>
      <c r="U74" s="120"/>
      <c r="V74" s="120"/>
      <c r="W74" s="120"/>
    </row>
    <row r="75" spans="1:23" x14ac:dyDescent="0.35">
      <c r="A75" s="121" t="s">
        <v>142</v>
      </c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>
        <v>5636414986</v>
      </c>
      <c r="O75" s="120">
        <v>6041514303</v>
      </c>
      <c r="P75" s="120">
        <v>6189402055</v>
      </c>
      <c r="Q75" s="120"/>
      <c r="R75" s="120"/>
      <c r="S75" s="120"/>
      <c r="T75" s="120"/>
      <c r="U75" s="120"/>
      <c r="V75" s="120"/>
      <c r="W75" s="120"/>
    </row>
    <row r="76" spans="1:23" x14ac:dyDescent="0.35">
      <c r="A76" s="121" t="s">
        <v>142</v>
      </c>
      <c r="I76" s="120"/>
      <c r="J76" s="120"/>
      <c r="K76" s="120"/>
      <c r="L76" s="120"/>
      <c r="M76" s="120"/>
      <c r="N76" s="120"/>
      <c r="O76" s="120">
        <v>6087035318</v>
      </c>
      <c r="P76" s="120">
        <v>6263145569</v>
      </c>
      <c r="Q76" s="120">
        <v>6198479823</v>
      </c>
      <c r="R76" s="120"/>
      <c r="S76" s="120"/>
      <c r="T76" s="120"/>
      <c r="U76" s="120"/>
      <c r="V76" s="120"/>
      <c r="W76" s="120"/>
    </row>
    <row r="77" spans="1:23" x14ac:dyDescent="0.35">
      <c r="A77" s="121" t="s">
        <v>142</v>
      </c>
      <c r="I77" s="120"/>
      <c r="J77" s="120"/>
      <c r="K77" s="120"/>
      <c r="L77" s="120"/>
      <c r="M77" s="120"/>
      <c r="N77" s="120"/>
      <c r="O77" s="120"/>
      <c r="P77" s="120">
        <v>6489358029</v>
      </c>
      <c r="Q77" s="120">
        <v>6657549016</v>
      </c>
      <c r="R77" s="120">
        <v>6987129834</v>
      </c>
      <c r="S77" s="120"/>
      <c r="T77" s="120"/>
      <c r="U77" s="120"/>
      <c r="V77" s="120"/>
      <c r="W77" s="120"/>
    </row>
    <row r="78" spans="1:23" x14ac:dyDescent="0.35">
      <c r="A78" s="121" t="s">
        <v>142</v>
      </c>
      <c r="I78" s="120"/>
      <c r="J78" s="120"/>
      <c r="K78" s="120"/>
      <c r="L78" s="120"/>
      <c r="M78" s="120"/>
      <c r="N78" s="120"/>
      <c r="O78" s="120"/>
      <c r="P78" s="120"/>
      <c r="Q78" s="120">
        <v>6782000000</v>
      </c>
      <c r="R78" s="120">
        <v>7071800000</v>
      </c>
      <c r="S78" s="120">
        <v>7266800000</v>
      </c>
      <c r="T78" s="120"/>
      <c r="U78" s="120"/>
      <c r="V78" s="120"/>
      <c r="W78" s="120"/>
    </row>
    <row r="79" spans="1:23" x14ac:dyDescent="0.35">
      <c r="A79" s="121" t="s">
        <v>142</v>
      </c>
      <c r="I79" s="120"/>
      <c r="J79" s="120"/>
      <c r="K79" s="120"/>
      <c r="L79" s="120"/>
      <c r="M79" s="120"/>
      <c r="N79" s="120"/>
      <c r="O79" s="120"/>
      <c r="P79" s="120"/>
      <c r="Q79" s="120"/>
      <c r="R79" s="120">
        <v>7238116539</v>
      </c>
      <c r="S79" s="120">
        <v>7424511410</v>
      </c>
      <c r="T79" s="120">
        <v>7601851344</v>
      </c>
      <c r="U79" s="120"/>
      <c r="V79" s="120"/>
      <c r="W79" s="120"/>
    </row>
    <row r="80" spans="1:23" x14ac:dyDescent="0.35">
      <c r="A80" s="121" t="s">
        <v>142</v>
      </c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>
        <v>7846049919</v>
      </c>
      <c r="T80" s="120">
        <v>8073017456</v>
      </c>
      <c r="U80" s="120">
        <v>7836289390</v>
      </c>
      <c r="V80" s="120"/>
      <c r="W80" s="120"/>
    </row>
    <row r="81" spans="1:24" x14ac:dyDescent="0.35">
      <c r="A81" s="121" t="s">
        <v>142</v>
      </c>
      <c r="M81" s="120"/>
      <c r="N81" s="120"/>
      <c r="O81" s="120"/>
      <c r="P81" s="120"/>
      <c r="Q81" s="120"/>
      <c r="R81" s="120"/>
      <c r="S81" s="120"/>
      <c r="T81" s="120">
        <v>9297524115</v>
      </c>
      <c r="U81" s="120">
        <v>8788163319</v>
      </c>
      <c r="V81" s="120">
        <v>8793937271</v>
      </c>
      <c r="W81" s="120"/>
    </row>
    <row r="82" spans="1:24" x14ac:dyDescent="0.35">
      <c r="A82" s="121" t="s">
        <v>142</v>
      </c>
      <c r="M82" s="120"/>
      <c r="N82" s="120"/>
      <c r="O82" s="120"/>
      <c r="P82" s="120"/>
      <c r="Q82" s="120"/>
      <c r="R82" s="120"/>
      <c r="S82" s="120"/>
      <c r="T82" s="120"/>
      <c r="U82" s="120">
        <v>10862248617</v>
      </c>
      <c r="V82" s="120">
        <v>10606417154</v>
      </c>
      <c r="W82" s="120">
        <v>10626112510</v>
      </c>
    </row>
    <row r="86" spans="1:24" x14ac:dyDescent="0.35">
      <c r="A86" t="s">
        <v>143</v>
      </c>
    </row>
    <row r="87" spans="1:24" x14ac:dyDescent="0.35">
      <c r="B87" s="24" t="s">
        <v>29</v>
      </c>
      <c r="C87" s="24" t="s">
        <v>30</v>
      </c>
      <c r="D87" s="24" t="s">
        <v>31</v>
      </c>
      <c r="E87" s="24" t="s">
        <v>24</v>
      </c>
      <c r="F87" s="24" t="s">
        <v>25</v>
      </c>
      <c r="G87" s="24" t="s">
        <v>23</v>
      </c>
      <c r="H87" s="24" t="s">
        <v>12</v>
      </c>
      <c r="I87" s="24" t="s">
        <v>13</v>
      </c>
      <c r="J87" s="24" t="s">
        <v>14</v>
      </c>
      <c r="K87" s="24" t="s">
        <v>15</v>
      </c>
      <c r="L87" s="24" t="s">
        <v>16</v>
      </c>
      <c r="M87" s="24" t="s">
        <v>17</v>
      </c>
      <c r="N87" s="1" t="s">
        <v>18</v>
      </c>
      <c r="O87" s="1" t="s">
        <v>19</v>
      </c>
      <c r="P87" s="1" t="s">
        <v>90</v>
      </c>
      <c r="Q87" s="1" t="s">
        <v>91</v>
      </c>
      <c r="R87" s="1" t="s">
        <v>92</v>
      </c>
      <c r="S87" s="1" t="s">
        <v>102</v>
      </c>
      <c r="T87" s="1" t="s">
        <v>103</v>
      </c>
      <c r="U87" s="1" t="s">
        <v>133</v>
      </c>
      <c r="V87" s="1">
        <v>2024</v>
      </c>
      <c r="W87" s="1">
        <v>2025</v>
      </c>
      <c r="X87" s="1">
        <v>2026</v>
      </c>
    </row>
    <row r="88" spans="1:24" x14ac:dyDescent="0.35">
      <c r="A88" t="s">
        <v>138</v>
      </c>
      <c r="B88" s="120">
        <v>863422555</v>
      </c>
      <c r="C88" s="120">
        <v>964898220</v>
      </c>
      <c r="D88" s="120">
        <v>1136293586</v>
      </c>
      <c r="E88" s="120">
        <v>1298285187</v>
      </c>
      <c r="F88" s="120">
        <f>1727131995</f>
        <v>1727131995</v>
      </c>
      <c r="G88" s="120">
        <v>2079488072</v>
      </c>
      <c r="H88" s="120">
        <v>2154041153</v>
      </c>
      <c r="I88" s="120">
        <v>1963182269</v>
      </c>
      <c r="J88" s="120">
        <v>1995088724</v>
      </c>
      <c r="K88" s="120">
        <v>2094168039</v>
      </c>
      <c r="L88" s="120">
        <v>2121754500</v>
      </c>
      <c r="M88" s="120">
        <v>2203109089</v>
      </c>
      <c r="N88" s="120">
        <v>2290789394</v>
      </c>
      <c r="O88" s="120">
        <v>2390351828</v>
      </c>
      <c r="P88" s="120">
        <v>2580091227</v>
      </c>
      <c r="Q88" s="120">
        <v>2750765333</v>
      </c>
      <c r="R88" s="120">
        <v>2992645450</v>
      </c>
      <c r="S88" s="120">
        <v>3209587181</v>
      </c>
      <c r="T88" s="120">
        <v>3589630480</v>
      </c>
    </row>
    <row r="89" spans="1:24" x14ac:dyDescent="0.35">
      <c r="A89" t="s">
        <v>144</v>
      </c>
      <c r="B89" s="120">
        <f>B90</f>
        <v>843095406.40064657</v>
      </c>
      <c r="C89" s="120">
        <f>C91</f>
        <v>951677170.30637276</v>
      </c>
      <c r="D89" s="120">
        <f>D92</f>
        <v>1096038155.730474</v>
      </c>
      <c r="E89" s="120">
        <f>E93</f>
        <v>1300789409.280539</v>
      </c>
      <c r="F89" s="120">
        <f>F94</f>
        <v>1613394346.0765734</v>
      </c>
      <c r="G89" s="120">
        <f>G95</f>
        <v>2215695983.5174532</v>
      </c>
      <c r="H89" s="120">
        <f>H96</f>
        <v>1933255929.1068349</v>
      </c>
      <c r="I89" s="120">
        <f>I97</f>
        <v>2041678761.0770571</v>
      </c>
      <c r="J89" s="120">
        <f>J98</f>
        <v>1996004575.9557431</v>
      </c>
      <c r="K89" s="120">
        <f>K99</f>
        <v>2028303766.0571084</v>
      </c>
      <c r="L89" s="120">
        <f>L100</f>
        <v>2074300000</v>
      </c>
      <c r="M89" s="120">
        <f>M101</f>
        <v>2147032300</v>
      </c>
      <c r="N89" s="120">
        <f>N102</f>
        <v>2242626628</v>
      </c>
      <c r="O89" s="120">
        <f>O103</f>
        <v>2420828392</v>
      </c>
      <c r="P89" s="120">
        <f>P104</f>
        <v>2651198936</v>
      </c>
      <c r="Q89" s="120">
        <f>Q105</f>
        <v>2814300000</v>
      </c>
      <c r="R89" s="120">
        <f>R106</f>
        <v>2976975860</v>
      </c>
      <c r="S89" s="120">
        <f>S107</f>
        <v>3172584389</v>
      </c>
      <c r="T89" s="120">
        <f>T108</f>
        <v>3385388741</v>
      </c>
      <c r="U89" s="120">
        <f>U109</f>
        <v>4083315438</v>
      </c>
    </row>
    <row r="90" spans="1:24" x14ac:dyDescent="0.35">
      <c r="A90" t="s">
        <v>142</v>
      </c>
      <c r="B90" s="120">
        <f>592530824/0.702804</f>
        <v>843095406.40064657</v>
      </c>
      <c r="O90" s="120"/>
      <c r="P90" s="120"/>
      <c r="Q90" s="120"/>
      <c r="R90" s="120"/>
      <c r="S90" s="120"/>
    </row>
    <row r="91" spans="1:24" x14ac:dyDescent="0.35">
      <c r="A91" t="s">
        <v>142</v>
      </c>
      <c r="C91" s="120">
        <f>668842522/0.702804</f>
        <v>951677170.30637276</v>
      </c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</row>
    <row r="92" spans="1:24" x14ac:dyDescent="0.35">
      <c r="A92" t="s">
        <v>142</v>
      </c>
      <c r="B92" s="120"/>
      <c r="D92" s="120">
        <f>770300000/0.702804</f>
        <v>1096038155.730474</v>
      </c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</row>
    <row r="93" spans="1:24" x14ac:dyDescent="0.35">
      <c r="A93" t="s">
        <v>142</v>
      </c>
      <c r="D93" s="120"/>
      <c r="E93" s="120">
        <f>914200000/0.702804</f>
        <v>1300789409.280539</v>
      </c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</row>
    <row r="94" spans="1:24" x14ac:dyDescent="0.35">
      <c r="A94" t="s">
        <v>142</v>
      </c>
      <c r="D94" s="120"/>
      <c r="E94" s="120"/>
      <c r="F94" s="120">
        <f>1133900000/0.702804</f>
        <v>1613394346.0765734</v>
      </c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</row>
    <row r="95" spans="1:24" x14ac:dyDescent="0.35">
      <c r="A95" t="s">
        <v>142</v>
      </c>
      <c r="D95" s="120"/>
      <c r="E95" s="120"/>
      <c r="F95" s="120"/>
      <c r="G95" s="120">
        <f>1557200000/0.702804</f>
        <v>2215695983.5174532</v>
      </c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</row>
    <row r="96" spans="1:24" x14ac:dyDescent="0.35">
      <c r="A96" t="s">
        <v>142</v>
      </c>
      <c r="D96" s="120"/>
      <c r="E96" s="120"/>
      <c r="F96" s="120"/>
      <c r="G96" s="120"/>
      <c r="H96" s="120">
        <f>1358700000/0.702804</f>
        <v>1933255929.1068349</v>
      </c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</row>
    <row r="97" spans="1:23" x14ac:dyDescent="0.35">
      <c r="A97" t="s">
        <v>142</v>
      </c>
      <c r="D97" s="120"/>
      <c r="E97" s="120"/>
      <c r="F97" s="120"/>
      <c r="G97" s="120"/>
      <c r="H97" s="120"/>
      <c r="I97" s="120">
        <f>1434900000/0.702804</f>
        <v>2041678761.0770571</v>
      </c>
      <c r="J97" s="120"/>
      <c r="K97" s="120"/>
      <c r="L97" s="120"/>
      <c r="M97" s="120"/>
      <c r="N97" s="120"/>
      <c r="O97" s="120"/>
      <c r="P97" s="120"/>
      <c r="Q97" s="120"/>
      <c r="R97" s="120"/>
      <c r="S97" s="120"/>
    </row>
    <row r="98" spans="1:23" x14ac:dyDescent="0.35">
      <c r="A98" t="s">
        <v>142</v>
      </c>
      <c r="D98" s="120"/>
      <c r="E98" s="120"/>
      <c r="F98" s="120"/>
      <c r="G98" s="120"/>
      <c r="H98" s="120"/>
      <c r="I98" s="120"/>
      <c r="J98" s="120">
        <f>1402800000/0.702804</f>
        <v>1996004575.9557431</v>
      </c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</row>
    <row r="99" spans="1:23" x14ac:dyDescent="0.35">
      <c r="A99" t="s">
        <v>142</v>
      </c>
      <c r="D99" s="120"/>
      <c r="E99" s="120"/>
      <c r="F99" s="120"/>
      <c r="G99" s="120"/>
      <c r="H99" s="120"/>
      <c r="I99" s="120"/>
      <c r="J99" s="120"/>
      <c r="K99" s="120">
        <f>1425500000/0.702804</f>
        <v>2028303766.0571084</v>
      </c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</row>
    <row r="100" spans="1:23" x14ac:dyDescent="0.35">
      <c r="A100" s="121" t="s">
        <v>142</v>
      </c>
      <c r="D100" s="120"/>
      <c r="E100" s="120"/>
      <c r="F100" s="120"/>
      <c r="G100" s="120"/>
      <c r="H100" s="120"/>
      <c r="I100" s="120"/>
      <c r="J100" s="120"/>
      <c r="K100" s="120"/>
      <c r="L100" s="120">
        <v>2074300000</v>
      </c>
      <c r="M100" s="120">
        <v>2128864524</v>
      </c>
      <c r="N100" s="120">
        <v>2134691554</v>
      </c>
      <c r="O100" s="120"/>
      <c r="P100" s="120"/>
      <c r="Q100" s="120"/>
      <c r="R100" s="120"/>
      <c r="S100" s="120"/>
      <c r="T100" s="120"/>
      <c r="U100" s="120"/>
      <c r="V100" s="120"/>
      <c r="W100" s="120"/>
    </row>
    <row r="101" spans="1:23" x14ac:dyDescent="0.35">
      <c r="A101" s="121" t="s">
        <v>142</v>
      </c>
      <c r="D101" s="120"/>
      <c r="E101" s="120"/>
      <c r="F101" s="120"/>
      <c r="G101" s="120"/>
      <c r="H101" s="120"/>
      <c r="I101" s="120"/>
      <c r="J101" s="120"/>
      <c r="K101" s="120"/>
      <c r="L101" s="120"/>
      <c r="M101" s="120">
        <v>2147032300</v>
      </c>
      <c r="N101" s="120">
        <v>2194809046</v>
      </c>
      <c r="O101" s="120">
        <v>2247810989</v>
      </c>
      <c r="P101" s="120"/>
      <c r="Q101" s="120"/>
      <c r="R101" s="120"/>
      <c r="S101" s="120"/>
      <c r="T101" s="120"/>
      <c r="U101" s="120"/>
      <c r="V101" s="120"/>
      <c r="W101" s="120"/>
    </row>
    <row r="102" spans="1:23" x14ac:dyDescent="0.35">
      <c r="A102" s="121" t="s">
        <v>142</v>
      </c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>
        <v>2242626628</v>
      </c>
      <c r="O102" s="120">
        <v>2327803538</v>
      </c>
      <c r="P102" s="120">
        <v>2454261934</v>
      </c>
      <c r="Q102" s="120"/>
      <c r="R102" s="120"/>
      <c r="S102" s="120"/>
      <c r="T102" s="120"/>
      <c r="U102" s="120"/>
      <c r="V102" s="120"/>
      <c r="W102" s="120"/>
    </row>
    <row r="103" spans="1:23" x14ac:dyDescent="0.35">
      <c r="A103" s="121" t="s">
        <v>142</v>
      </c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>
        <v>2420828392</v>
      </c>
      <c r="P103" s="120">
        <v>2595989228</v>
      </c>
      <c r="Q103" s="120">
        <v>2770970963</v>
      </c>
      <c r="R103" s="120"/>
      <c r="S103" s="120"/>
      <c r="T103" s="120"/>
      <c r="U103" s="120"/>
      <c r="V103" s="120"/>
      <c r="W103" s="120"/>
    </row>
    <row r="104" spans="1:23" x14ac:dyDescent="0.35">
      <c r="A104" s="121" t="s">
        <v>142</v>
      </c>
      <c r="I104" s="120"/>
      <c r="J104" s="120"/>
      <c r="K104" s="120"/>
      <c r="L104" s="120"/>
      <c r="M104" s="120"/>
      <c r="N104" s="120"/>
      <c r="O104" s="120"/>
      <c r="P104" s="120">
        <v>2651198936</v>
      </c>
      <c r="Q104" s="120">
        <v>2855223474</v>
      </c>
      <c r="R104" s="120">
        <v>3032767218</v>
      </c>
      <c r="S104" s="120"/>
      <c r="T104" s="120"/>
      <c r="U104" s="120"/>
      <c r="V104" s="120"/>
      <c r="W104" s="120"/>
    </row>
    <row r="105" spans="1:23" x14ac:dyDescent="0.35">
      <c r="A105" s="121" t="s">
        <v>142</v>
      </c>
      <c r="I105" s="120"/>
      <c r="J105" s="120"/>
      <c r="K105" s="120"/>
      <c r="L105" s="120"/>
      <c r="M105" s="120"/>
      <c r="N105" s="120"/>
      <c r="O105" s="120"/>
      <c r="P105" s="120"/>
      <c r="Q105" s="120">
        <v>2814300000</v>
      </c>
      <c r="R105" s="120">
        <v>3031600000</v>
      </c>
      <c r="S105" s="120">
        <v>3212700000</v>
      </c>
      <c r="T105" s="120"/>
      <c r="U105" s="120"/>
      <c r="V105" s="120"/>
      <c r="W105" s="120"/>
    </row>
    <row r="106" spans="1:23" x14ac:dyDescent="0.35">
      <c r="A106" s="121" t="s">
        <v>142</v>
      </c>
      <c r="I106" s="120"/>
      <c r="J106" s="120"/>
      <c r="K106" s="120"/>
      <c r="L106" s="120"/>
      <c r="M106" s="120"/>
      <c r="N106" s="120"/>
      <c r="O106" s="120"/>
      <c r="P106" s="120"/>
      <c r="Q106" s="120"/>
      <c r="R106" s="120">
        <v>2976975860</v>
      </c>
      <c r="S106" s="120">
        <v>3160568695</v>
      </c>
      <c r="T106" s="120">
        <v>3333524005</v>
      </c>
      <c r="U106" s="120"/>
      <c r="V106" s="120"/>
      <c r="W106" s="120"/>
    </row>
    <row r="107" spans="1:23" x14ac:dyDescent="0.35">
      <c r="A107" s="121" t="s">
        <v>142</v>
      </c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>
        <v>3172584389</v>
      </c>
      <c r="T107" s="120">
        <v>3226615203</v>
      </c>
      <c r="U107" s="120">
        <v>3381005800</v>
      </c>
      <c r="V107" s="120"/>
      <c r="W107" s="120"/>
    </row>
    <row r="108" spans="1:23" x14ac:dyDescent="0.35">
      <c r="A108" s="121" t="s">
        <v>142</v>
      </c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>
        <v>3385388741</v>
      </c>
      <c r="U108" s="120">
        <v>3538060797</v>
      </c>
      <c r="V108" s="120">
        <v>3767673935</v>
      </c>
      <c r="W108" s="120"/>
    </row>
    <row r="109" spans="1:23" x14ac:dyDescent="0.35">
      <c r="A109" s="121" t="s">
        <v>142</v>
      </c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>
        <v>4083315438</v>
      </c>
      <c r="V109" s="120">
        <v>4319393849</v>
      </c>
      <c r="W109" s="120">
        <v>4569507977</v>
      </c>
    </row>
    <row r="110" spans="1:23" x14ac:dyDescent="0.35"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</row>
    <row r="111" spans="1:23" x14ac:dyDescent="0.35"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</row>
    <row r="121" spans="1:13" x14ac:dyDescent="0.35">
      <c r="B121" s="19"/>
      <c r="C121" s="19"/>
      <c r="D121" s="19"/>
      <c r="E121" s="19"/>
      <c r="F121" s="19"/>
      <c r="G121" s="19"/>
      <c r="H121" s="19"/>
      <c r="I121" s="19"/>
      <c r="J121" s="19"/>
    </row>
    <row r="123" spans="1:13" x14ac:dyDescent="0.35">
      <c r="B123" s="24">
        <v>2014</v>
      </c>
      <c r="C123" s="24">
        <v>2015</v>
      </c>
      <c r="D123" s="24">
        <v>2016</v>
      </c>
      <c r="E123" s="24">
        <v>2017</v>
      </c>
      <c r="F123" s="24">
        <v>2018</v>
      </c>
      <c r="G123" s="24">
        <v>2019</v>
      </c>
      <c r="H123" s="24">
        <v>2020</v>
      </c>
      <c r="I123" s="24">
        <v>2021</v>
      </c>
      <c r="J123" s="24">
        <v>2022</v>
      </c>
      <c r="K123" s="24" t="s">
        <v>133</v>
      </c>
      <c r="L123" s="24">
        <v>2024</v>
      </c>
      <c r="M123" s="24">
        <v>2025</v>
      </c>
    </row>
    <row r="124" spans="1:13" x14ac:dyDescent="0.35">
      <c r="A124" t="s">
        <v>323</v>
      </c>
      <c r="B124" s="122">
        <v>-0.99625480920163412</v>
      </c>
      <c r="C124" s="122">
        <v>-1.5424118635750914</v>
      </c>
      <c r="D124" s="122">
        <v>-0.46836228646455075</v>
      </c>
      <c r="E124" s="122">
        <v>-1.4461824024796415</v>
      </c>
      <c r="F124" s="122">
        <v>-2.143490024553004</v>
      </c>
      <c r="G124" s="122">
        <v>-0.75094092870364282</v>
      </c>
      <c r="H124" s="122">
        <v>0.58396876971645684</v>
      </c>
      <c r="I124" s="122">
        <v>-0.9174667847963982</v>
      </c>
      <c r="J124" s="122">
        <v>0.26210643408557194</v>
      </c>
    </row>
    <row r="125" spans="1:13" x14ac:dyDescent="0.35">
      <c r="A125" t="s">
        <v>324</v>
      </c>
      <c r="B125" s="245">
        <f>B126</f>
        <v>-1</v>
      </c>
      <c r="C125" s="245">
        <f>C127</f>
        <v>-1</v>
      </c>
      <c r="D125" s="245">
        <f>D128</f>
        <v>-0.9</v>
      </c>
      <c r="E125" s="245">
        <f>E129</f>
        <v>-1</v>
      </c>
      <c r="F125" s="245">
        <f>F130</f>
        <v>-1.2</v>
      </c>
      <c r="G125" s="245">
        <f>G131</f>
        <v>-0.5</v>
      </c>
      <c r="H125" s="245">
        <f>H132</f>
        <v>-0.5</v>
      </c>
      <c r="I125" s="245">
        <f>I133</f>
        <v>-2.1</v>
      </c>
      <c r="J125" s="245">
        <f>J134</f>
        <v>-4.7</v>
      </c>
      <c r="K125" s="245"/>
      <c r="L125" s="245"/>
      <c r="M125" s="245"/>
    </row>
    <row r="126" spans="1:13" x14ac:dyDescent="0.35">
      <c r="A126" s="60" t="s">
        <v>147</v>
      </c>
      <c r="B126" s="245">
        <v>-1</v>
      </c>
      <c r="C126" s="245">
        <v>-1</v>
      </c>
      <c r="D126" s="245">
        <v>-0.9</v>
      </c>
      <c r="E126" s="245"/>
      <c r="F126" s="245"/>
      <c r="G126" s="245"/>
      <c r="H126" s="245"/>
      <c r="I126" s="245"/>
      <c r="J126" s="245"/>
      <c r="K126" s="245"/>
      <c r="L126" s="245"/>
      <c r="M126" s="245"/>
    </row>
    <row r="127" spans="1:13" x14ac:dyDescent="0.35">
      <c r="A127" s="60" t="s">
        <v>146</v>
      </c>
      <c r="B127" s="245"/>
      <c r="C127" s="245">
        <v>-1</v>
      </c>
      <c r="D127" s="245">
        <v>-0.9</v>
      </c>
      <c r="E127" s="245">
        <v>-0.8</v>
      </c>
      <c r="F127" s="245"/>
      <c r="G127" s="245"/>
      <c r="H127" s="245"/>
      <c r="I127" s="245"/>
      <c r="J127" s="245"/>
      <c r="K127" s="245"/>
      <c r="L127" s="245"/>
      <c r="M127" s="245"/>
    </row>
    <row r="128" spans="1:13" x14ac:dyDescent="0.35">
      <c r="A128" s="60" t="s">
        <v>148</v>
      </c>
      <c r="B128" s="245"/>
      <c r="C128" s="245"/>
      <c r="D128" s="245">
        <v>-0.9</v>
      </c>
      <c r="E128" s="245">
        <v>-1</v>
      </c>
      <c r="F128" s="245">
        <v>-0.8</v>
      </c>
      <c r="G128" s="245"/>
      <c r="H128" s="245"/>
      <c r="I128" s="245"/>
      <c r="J128" s="245"/>
      <c r="K128" s="245"/>
      <c r="L128" s="245"/>
      <c r="M128" s="245"/>
    </row>
    <row r="129" spans="1:13" x14ac:dyDescent="0.35">
      <c r="A129" s="60" t="s">
        <v>148</v>
      </c>
      <c r="B129" s="245"/>
      <c r="C129" s="245"/>
      <c r="D129" s="245"/>
      <c r="E129" s="245">
        <v>-1</v>
      </c>
      <c r="F129" s="245">
        <v>-1.1000000000000001</v>
      </c>
      <c r="G129" s="245">
        <v>-1</v>
      </c>
      <c r="H129" s="245"/>
      <c r="I129" s="245"/>
      <c r="J129" s="245"/>
      <c r="K129" s="245"/>
      <c r="L129" s="245"/>
      <c r="M129" s="245"/>
    </row>
    <row r="130" spans="1:13" x14ac:dyDescent="0.35">
      <c r="A130" s="60" t="s">
        <v>148</v>
      </c>
      <c r="B130" s="245"/>
      <c r="C130" s="245"/>
      <c r="D130" s="245"/>
      <c r="E130" s="245"/>
      <c r="F130" s="245">
        <v>-1.2</v>
      </c>
      <c r="G130" s="245">
        <v>-0.6</v>
      </c>
      <c r="H130" s="245">
        <v>-0.4</v>
      </c>
      <c r="I130" s="245"/>
      <c r="J130" s="245"/>
      <c r="K130" s="245"/>
      <c r="L130" s="245"/>
      <c r="M130" s="245"/>
    </row>
    <row r="131" spans="1:13" x14ac:dyDescent="0.35">
      <c r="A131" s="60" t="s">
        <v>148</v>
      </c>
      <c r="B131" s="245"/>
      <c r="C131" s="245"/>
      <c r="D131" s="245"/>
      <c r="E131" s="245"/>
      <c r="F131" s="245"/>
      <c r="G131" s="245">
        <v>-0.5</v>
      </c>
      <c r="H131" s="245">
        <v>-0.2</v>
      </c>
      <c r="I131" s="245">
        <v>-0.5</v>
      </c>
      <c r="J131" s="245"/>
      <c r="K131" s="245"/>
      <c r="L131" s="245"/>
      <c r="M131" s="245"/>
    </row>
    <row r="132" spans="1:13" x14ac:dyDescent="0.35">
      <c r="A132" s="60" t="s">
        <v>148</v>
      </c>
      <c r="B132" s="245"/>
      <c r="C132" s="245"/>
      <c r="D132" s="245"/>
      <c r="E132" s="245"/>
      <c r="F132" s="245"/>
      <c r="G132" s="245"/>
      <c r="H132" s="245">
        <v>-0.5</v>
      </c>
      <c r="I132" s="245">
        <v>-0.5</v>
      </c>
      <c r="J132" s="245">
        <v>-0.5</v>
      </c>
      <c r="K132" s="245"/>
      <c r="L132" s="245"/>
      <c r="M132" s="245"/>
    </row>
    <row r="133" spans="1:13" x14ac:dyDescent="0.35">
      <c r="A133" s="60" t="s">
        <v>148</v>
      </c>
      <c r="B133" s="245"/>
      <c r="C133" s="245"/>
      <c r="D133" s="245"/>
      <c r="E133" s="245"/>
      <c r="F133" s="245"/>
      <c r="G133" s="245"/>
      <c r="H133" s="245"/>
      <c r="I133" s="245">
        <v>-2.1</v>
      </c>
      <c r="J133" s="245">
        <v>-1.1000000000000001</v>
      </c>
      <c r="K133" s="245">
        <v>-0.5</v>
      </c>
      <c r="L133" s="245"/>
      <c r="M133" s="245"/>
    </row>
    <row r="134" spans="1:13" x14ac:dyDescent="0.35">
      <c r="A134" s="60" t="s">
        <v>148</v>
      </c>
      <c r="B134" s="245"/>
      <c r="C134" s="245"/>
      <c r="D134" s="245"/>
      <c r="E134" s="245"/>
      <c r="F134" s="245"/>
      <c r="G134" s="245"/>
      <c r="H134" s="245"/>
      <c r="I134" s="245"/>
      <c r="J134" s="245">
        <v>-4.7</v>
      </c>
      <c r="K134" s="245">
        <v>-2.1</v>
      </c>
      <c r="L134" s="245">
        <v>-1.4</v>
      </c>
      <c r="M134" s="245"/>
    </row>
    <row r="135" spans="1:13" x14ac:dyDescent="0.35">
      <c r="A135" s="60" t="s">
        <v>148</v>
      </c>
      <c r="B135" s="245"/>
      <c r="C135" s="245"/>
      <c r="D135" s="245"/>
      <c r="E135" s="245"/>
      <c r="F135" s="245"/>
      <c r="G135" s="245"/>
      <c r="H135" s="245"/>
      <c r="I135" s="245"/>
      <c r="J135" s="245"/>
      <c r="K135" s="245">
        <v>-0.5</v>
      </c>
      <c r="L135" s="245">
        <v>-0.5</v>
      </c>
      <c r="M135" s="245">
        <v>-0.5</v>
      </c>
    </row>
    <row r="142" spans="1:13" x14ac:dyDescent="0.35">
      <c r="B142" s="19"/>
      <c r="C142" s="19"/>
      <c r="D142" s="19"/>
      <c r="E142" s="19"/>
      <c r="F142" s="19"/>
      <c r="G142" s="19"/>
      <c r="H142" s="19"/>
      <c r="I142" s="19"/>
      <c r="J142" s="19"/>
    </row>
    <row r="144" spans="1:13" x14ac:dyDescent="0.35">
      <c r="B144" s="24">
        <v>2014</v>
      </c>
      <c r="C144" s="24">
        <v>2015</v>
      </c>
      <c r="D144" s="24">
        <v>2016</v>
      </c>
      <c r="E144" s="24">
        <v>2017</v>
      </c>
      <c r="F144" s="24">
        <v>2018</v>
      </c>
      <c r="G144" s="24">
        <v>2019</v>
      </c>
      <c r="H144" s="24">
        <v>2020</v>
      </c>
      <c r="I144" s="24">
        <v>2021</v>
      </c>
      <c r="J144" s="24">
        <v>2022</v>
      </c>
      <c r="K144" s="24" t="s">
        <v>133</v>
      </c>
      <c r="L144" s="24">
        <v>2024</v>
      </c>
      <c r="M144" s="24">
        <v>2025</v>
      </c>
    </row>
    <row r="145" spans="1:14" x14ac:dyDescent="0.35">
      <c r="A145" t="s">
        <v>321</v>
      </c>
      <c r="B145" s="244">
        <v>-1.5834135916317253</v>
      </c>
      <c r="C145" s="244">
        <v>-1.4251132370068429</v>
      </c>
      <c r="D145" s="244">
        <v>2.2759669417478638E-2</v>
      </c>
      <c r="E145" s="244">
        <v>-0.76911950878393476</v>
      </c>
      <c r="F145" s="244">
        <v>-0.8393811564489857</v>
      </c>
      <c r="G145" s="244">
        <v>-0.58265472874151247</v>
      </c>
      <c r="H145" s="244">
        <v>-4.3878662840604727</v>
      </c>
      <c r="I145" s="244">
        <v>-7.1894612310856418</v>
      </c>
      <c r="J145" s="244">
        <v>-4.4272767601155154</v>
      </c>
    </row>
    <row r="146" spans="1:14" x14ac:dyDescent="0.35">
      <c r="A146" t="s">
        <v>322</v>
      </c>
      <c r="B146" s="245">
        <f>B147</f>
        <v>-0.9</v>
      </c>
      <c r="C146" s="245">
        <f>C148</f>
        <v>-1</v>
      </c>
      <c r="D146" s="245">
        <f>D149</f>
        <v>-1</v>
      </c>
      <c r="E146" s="245">
        <f>E150</f>
        <v>-1.1000000000000001</v>
      </c>
      <c r="F146" s="245">
        <f>F151</f>
        <v>-1</v>
      </c>
      <c r="G146" s="245">
        <f>G152</f>
        <v>-0.6</v>
      </c>
      <c r="H146" s="245">
        <f>H153</f>
        <v>-0.4</v>
      </c>
      <c r="I146" s="245">
        <f>I154</f>
        <v>-4</v>
      </c>
      <c r="J146" s="245">
        <f>J155</f>
        <v>-4.9000000000000004</v>
      </c>
      <c r="K146" s="245">
        <f>K156</f>
        <v>-4.2</v>
      </c>
      <c r="L146" s="245"/>
      <c r="M146" s="245"/>
      <c r="N146" s="245"/>
    </row>
    <row r="147" spans="1:14" x14ac:dyDescent="0.35">
      <c r="A147" s="60" t="s">
        <v>145</v>
      </c>
      <c r="B147" s="245">
        <v>-0.9</v>
      </c>
      <c r="C147" s="245">
        <v>-0.9</v>
      </c>
      <c r="D147" s="245">
        <v>-0.8</v>
      </c>
      <c r="E147" s="245"/>
      <c r="F147" s="245"/>
      <c r="G147" s="245"/>
      <c r="H147" s="245"/>
      <c r="I147" s="245"/>
      <c r="J147" s="245"/>
      <c r="K147" s="245"/>
      <c r="L147" s="245"/>
      <c r="M147" s="245"/>
      <c r="N147" s="245"/>
    </row>
    <row r="148" spans="1:14" x14ac:dyDescent="0.35">
      <c r="A148" s="60" t="s">
        <v>145</v>
      </c>
      <c r="B148" s="245"/>
      <c r="C148" s="245">
        <v>-1</v>
      </c>
      <c r="D148" s="245">
        <v>-0.9</v>
      </c>
      <c r="E148" s="245">
        <v>-0.7</v>
      </c>
      <c r="F148" s="245"/>
      <c r="G148" s="245"/>
      <c r="H148" s="245"/>
      <c r="I148" s="245"/>
      <c r="J148" s="245"/>
      <c r="K148" s="245"/>
      <c r="L148" s="245"/>
      <c r="M148" s="245"/>
      <c r="N148" s="245"/>
    </row>
    <row r="149" spans="1:14" x14ac:dyDescent="0.35">
      <c r="A149" s="60" t="s">
        <v>149</v>
      </c>
      <c r="B149" s="245"/>
      <c r="C149" s="245"/>
      <c r="D149" s="245">
        <v>-1</v>
      </c>
      <c r="E149" s="245">
        <v>-1</v>
      </c>
      <c r="F149" s="245">
        <v>-0.8</v>
      </c>
      <c r="G149" s="245"/>
      <c r="H149" s="245"/>
      <c r="I149" s="245"/>
      <c r="J149" s="245"/>
      <c r="K149" s="245"/>
      <c r="L149" s="245"/>
      <c r="M149" s="245"/>
      <c r="N149" s="245"/>
    </row>
    <row r="150" spans="1:14" x14ac:dyDescent="0.35">
      <c r="A150" s="60" t="s">
        <v>149</v>
      </c>
      <c r="B150" s="245"/>
      <c r="C150" s="245"/>
      <c r="D150" s="245"/>
      <c r="E150" s="245">
        <v>-1.1000000000000001</v>
      </c>
      <c r="F150" s="245">
        <v>-1</v>
      </c>
      <c r="G150" s="245">
        <v>-0.7</v>
      </c>
      <c r="H150" s="245"/>
      <c r="I150" s="245"/>
      <c r="J150" s="245"/>
      <c r="K150" s="245"/>
      <c r="L150" s="245"/>
      <c r="M150" s="245"/>
      <c r="N150" s="245"/>
    </row>
    <row r="151" spans="1:14" x14ac:dyDescent="0.35">
      <c r="A151" s="60" t="s">
        <v>149</v>
      </c>
      <c r="B151" s="245"/>
      <c r="C151" s="245"/>
      <c r="D151" s="245"/>
      <c r="E151" s="245"/>
      <c r="F151" s="245">
        <v>-1</v>
      </c>
      <c r="G151" s="245">
        <v>-0.9</v>
      </c>
      <c r="H151" s="245">
        <v>-0.4</v>
      </c>
      <c r="I151" s="245"/>
      <c r="J151" s="245"/>
      <c r="K151" s="245"/>
      <c r="L151" s="245"/>
      <c r="M151" s="245"/>
      <c r="N151" s="245"/>
    </row>
    <row r="152" spans="1:14" x14ac:dyDescent="0.35">
      <c r="A152" s="60" t="s">
        <v>149</v>
      </c>
      <c r="B152" s="245"/>
      <c r="C152" s="245"/>
      <c r="D152" s="245"/>
      <c r="E152" s="245"/>
      <c r="F152" s="245"/>
      <c r="G152" s="245">
        <v>-0.6</v>
      </c>
      <c r="H152" s="245">
        <v>-0.2</v>
      </c>
      <c r="I152" s="245">
        <v>-0.4</v>
      </c>
      <c r="J152" s="245"/>
      <c r="K152" s="245"/>
      <c r="L152" s="245"/>
      <c r="M152" s="245"/>
      <c r="N152" s="245"/>
    </row>
    <row r="153" spans="1:14" x14ac:dyDescent="0.35">
      <c r="A153" s="60" t="s">
        <v>149</v>
      </c>
      <c r="B153" s="245"/>
      <c r="C153" s="245"/>
      <c r="D153" s="245"/>
      <c r="E153" s="245"/>
      <c r="F153" s="245"/>
      <c r="G153" s="245"/>
      <c r="H153" s="245">
        <v>-0.4</v>
      </c>
      <c r="I153" s="245">
        <v>-0.3</v>
      </c>
      <c r="J153" s="245">
        <v>-0.5</v>
      </c>
      <c r="K153" s="245"/>
      <c r="L153" s="245"/>
      <c r="M153" s="245"/>
      <c r="N153" s="245"/>
    </row>
    <row r="154" spans="1:14" x14ac:dyDescent="0.35">
      <c r="A154" s="60" t="s">
        <v>149</v>
      </c>
      <c r="B154" s="245"/>
      <c r="C154" s="245"/>
      <c r="D154" s="245"/>
      <c r="E154" s="245"/>
      <c r="F154" s="245"/>
      <c r="G154" s="245"/>
      <c r="H154" s="245"/>
      <c r="I154" s="245">
        <v>-4</v>
      </c>
      <c r="J154" s="245">
        <v>-2.9</v>
      </c>
      <c r="K154" s="245">
        <v>-2.1</v>
      </c>
      <c r="L154" s="245"/>
      <c r="M154" s="245"/>
      <c r="N154" s="245"/>
    </row>
    <row r="155" spans="1:14" x14ac:dyDescent="0.35">
      <c r="A155" s="60" t="s">
        <v>149</v>
      </c>
      <c r="B155" s="245"/>
      <c r="C155" s="245"/>
      <c r="D155" s="245"/>
      <c r="E155" s="245"/>
      <c r="F155" s="245"/>
      <c r="G155" s="245"/>
      <c r="H155" s="245"/>
      <c r="I155" s="245"/>
      <c r="J155" s="245">
        <v>-4.9000000000000004</v>
      </c>
      <c r="K155" s="245">
        <v>-2.2000000000000002</v>
      </c>
      <c r="L155" s="245">
        <v>-1.4</v>
      </c>
      <c r="M155" s="245"/>
      <c r="N155" s="245"/>
    </row>
    <row r="156" spans="1:14" x14ac:dyDescent="0.35">
      <c r="A156" s="60" t="s">
        <v>149</v>
      </c>
      <c r="B156" s="245"/>
      <c r="C156" s="245"/>
      <c r="D156" s="245"/>
      <c r="E156" s="245"/>
      <c r="F156" s="245"/>
      <c r="G156" s="245"/>
      <c r="H156" s="245"/>
      <c r="I156" s="245"/>
      <c r="J156" s="245"/>
      <c r="K156" s="245">
        <v>-4.2</v>
      </c>
      <c r="L156" s="245">
        <v>-2.2999999999999998</v>
      </c>
      <c r="M156" s="245">
        <v>-2</v>
      </c>
      <c r="N156" s="245"/>
    </row>
  </sheetData>
  <hyperlinks>
    <hyperlink ref="A17" r:id="rId1" xr:uid="{CDE9B876-7CD6-4C87-91A6-FD20DB2DE23C}"/>
    <hyperlink ref="A18" r:id="rId2" xr:uid="{0F416CCF-9865-472C-B80F-93113CAB4A00}"/>
    <hyperlink ref="A19" r:id="rId3" xr:uid="{EEB2145C-BF8A-4E2E-8C6B-F437336D49CD}"/>
    <hyperlink ref="A20" r:id="rId4" xr:uid="{58F29FF9-3927-4D4E-A0AC-B9692EC8D793}"/>
    <hyperlink ref="A21" r:id="rId5" xr:uid="{C40508BA-5E8C-4551-B05C-D1E7B22744AC}"/>
    <hyperlink ref="A22" r:id="rId6" xr:uid="{550956E9-D730-4362-A7CB-2C6C446A1274}"/>
    <hyperlink ref="A23" r:id="rId7" xr:uid="{70972FB4-3783-43B7-841D-CFF2D3728154}"/>
    <hyperlink ref="A24" r:id="rId8" xr:uid="{7DD4772C-8EC1-4A3D-8F0B-4887AA77D534}"/>
    <hyperlink ref="A16" r:id="rId9" xr:uid="{18861E10-20A0-4524-A948-FC3FD6349A6D}"/>
    <hyperlink ref="A15" r:id="rId10" xr:uid="{8168CC98-29B5-4BF0-BC0F-B8F0D7402353}"/>
    <hyperlink ref="A46" r:id="rId11" xr:uid="{11E80566-E07D-46B9-8737-37BA15BAD3BF}"/>
    <hyperlink ref="A47" r:id="rId12" xr:uid="{38493FF9-C743-45E1-A1A1-5DEA836638B7}"/>
    <hyperlink ref="A45" r:id="rId13" xr:uid="{CE65159B-F056-4E08-A18C-B01C220B86D6}"/>
    <hyperlink ref="A48" r:id="rId14" xr:uid="{0DB58E58-1237-4725-A665-F077F310DF48}"/>
    <hyperlink ref="A49" r:id="rId15" xr:uid="{720E8C5B-E842-470E-A3E2-8282EB354705}"/>
    <hyperlink ref="A44" r:id="rId16" xr:uid="{90A1BD1C-B20E-42D3-BD08-8F6C83A7883E}"/>
    <hyperlink ref="A43" r:id="rId17" xr:uid="{06B87911-9F93-4209-A6B4-900B8B63B38E}"/>
    <hyperlink ref="A42" r:id="rId18" xr:uid="{42D4D533-DAED-4595-82B0-478115F62AE8}"/>
    <hyperlink ref="A41" r:id="rId19" xr:uid="{4A515565-7642-4CA4-8071-97F598FFBCAA}"/>
    <hyperlink ref="A40" r:id="rId20" xr:uid="{29DE4806-EDB0-4EF7-8ED5-3E8C92A7A29A}"/>
    <hyperlink ref="A79" r:id="rId21" xr:uid="{99BF178C-41BE-4F91-AE7F-38A2E351E569}"/>
    <hyperlink ref="A80" r:id="rId22" xr:uid="{D7672105-A9EA-41C8-8A03-E062F72A7650}"/>
    <hyperlink ref="A78" r:id="rId23" xr:uid="{836DF3CE-C069-400F-98F5-C4E6C85794FC}"/>
    <hyperlink ref="A81" r:id="rId24" xr:uid="{992B3C3C-DD6C-45CE-A673-F4292713C0E5}"/>
    <hyperlink ref="A82" r:id="rId25" xr:uid="{489A2BCB-12AE-4D3D-A86D-D1C508F24400}"/>
    <hyperlink ref="A77" r:id="rId26" xr:uid="{59F20084-6670-45E9-8107-E4E06B5C2A52}"/>
    <hyperlink ref="A76" r:id="rId27" xr:uid="{EA97850D-2D25-4DA5-882A-7F2131D3C7E1}"/>
    <hyperlink ref="A75" r:id="rId28" xr:uid="{2E972DCF-AB08-4B93-BC8F-2F12961B59F5}"/>
    <hyperlink ref="A74" r:id="rId29" xr:uid="{C8D69A82-E520-4172-B87A-E0A482BBE9EA}"/>
    <hyperlink ref="A73" r:id="rId30" xr:uid="{7267FE23-3323-4666-89EE-2A012356C30C}"/>
    <hyperlink ref="A106" r:id="rId31" xr:uid="{5CCB3197-EA33-4EE3-8D5A-46D01F8C79EF}"/>
    <hyperlink ref="A107" r:id="rId32" xr:uid="{453AC60B-0962-428E-B433-2D2CF3D9E2A1}"/>
    <hyperlink ref="A105" r:id="rId33" xr:uid="{456E8161-22F9-440E-A2C6-462D3D991D53}"/>
    <hyperlink ref="A108" r:id="rId34" xr:uid="{A86380E9-12B0-4331-9224-DDCB912121C3}"/>
    <hyperlink ref="A109" r:id="rId35" xr:uid="{21C81F62-FDC2-4ACD-84EB-38D4E240C368}"/>
    <hyperlink ref="A104" r:id="rId36" xr:uid="{0DD07727-4743-478B-B9CC-F507B04E1CAE}"/>
    <hyperlink ref="A103" r:id="rId37" xr:uid="{9AC348AF-51A7-4265-B98F-8EA0A66C2668}"/>
    <hyperlink ref="A102" r:id="rId38" xr:uid="{2905B3B8-003C-4529-990A-249B8FA6F3F8}"/>
    <hyperlink ref="A101" r:id="rId39" xr:uid="{F7BE6467-C194-4739-B240-4DB22C8347C9}"/>
    <hyperlink ref="A100" r:id="rId40" xr:uid="{19CC8CA9-6B1D-4E6E-8E40-42CAA35CC3D3}"/>
    <hyperlink ref="A147" r:id="rId41" xr:uid="{0D011BD4-6127-4F09-B82A-75EDBCA0FD8D}"/>
    <hyperlink ref="A126" r:id="rId42" display="VVB strukturālās bilances mērķis" xr:uid="{3BCFF49A-726C-48F0-95B7-BF340EF21A9A}"/>
    <hyperlink ref="A127" r:id="rId43" xr:uid="{1837F8A1-254A-460E-8CEB-32C2FCFEDDCD}"/>
    <hyperlink ref="A148" r:id="rId44" xr:uid="{A258F980-6EF6-420A-9798-A1390B399231}"/>
    <hyperlink ref="A128" r:id="rId45" xr:uid="{26CD9446-CB8C-4E74-98A5-5937A33B4734}"/>
    <hyperlink ref="A149" r:id="rId46" xr:uid="{E596E56C-EC07-48AC-8196-B512461C6506}"/>
    <hyperlink ref="A129" r:id="rId47" xr:uid="{4A9B36AE-ED9D-479E-B4B4-8F7FA9509288}"/>
    <hyperlink ref="A150" r:id="rId48" xr:uid="{2DECE975-70D1-4F92-9CCF-B4F262543DFE}"/>
    <hyperlink ref="A130" r:id="rId49" xr:uid="{1F0E38BF-CBD1-4A08-BB3B-804F199F4400}"/>
    <hyperlink ref="A151" r:id="rId50" xr:uid="{FA314BD4-2992-4864-9822-03BF93CF714C}"/>
    <hyperlink ref="A131" r:id="rId51" location="40469106" xr:uid="{602A5A52-6C6B-4444-9DEE-F0E957B3AB9F}"/>
    <hyperlink ref="A152" r:id="rId52" location="40469106" xr:uid="{BD2FCD85-5C3C-4965-84D4-8D22C5663BF7}"/>
    <hyperlink ref="A132" r:id="rId53" xr:uid="{0B3BA867-1670-4227-A117-F1D04EA99B9B}"/>
    <hyperlink ref="A153" r:id="rId54" xr:uid="{E179557B-761C-4EE1-8C41-FB95F0A2F39C}"/>
    <hyperlink ref="A133" r:id="rId55" xr:uid="{0A1980CF-9539-4FCD-8237-9351F18F3E25}"/>
    <hyperlink ref="A154" r:id="rId56" xr:uid="{0CFD5D59-7AB1-4295-8D7C-2C426EE60AE6}"/>
    <hyperlink ref="A134" r:id="rId57" xr:uid="{2485E891-BB12-432A-9C9F-D5F97158F57D}"/>
    <hyperlink ref="A155" r:id="rId58" xr:uid="{AA38E636-E580-46C6-A18C-A2DFD181AB4A}"/>
    <hyperlink ref="A156" r:id="rId59" xr:uid="{E0A99BE9-953C-47B0-B178-DDEF38D668AA}"/>
    <hyperlink ref="A135" r:id="rId60" xr:uid="{AF543B36-0D87-4F45-9033-187D808E356C}"/>
  </hyperlinks>
  <pageMargins left="0.7" right="0.7" top="0.75" bottom="0.75" header="0.3" footer="0.3"/>
  <drawing r:id="rId6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5" ma:contentTypeDescription="Izveidot jaunu dokumentu." ma:contentTypeScope="" ma:versionID="1560cb9997817ed351ef7feee33e300c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74ea94ba3c05ae5d941d3dc6cd68d737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5B02B-D7AC-49D6-B37F-899991D92DD5}">
  <ds:schemaRefs>
    <ds:schemaRef ds:uri="http://www.w3.org/XML/1998/namespace"/>
    <ds:schemaRef ds:uri="9c70c90a-7b91-4514-9304-0bf9c3ca33df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8cde31a-aed2-49ce-b570-e812b29b6342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57DC1B64-C656-4004-9D05-E4CBAB8E18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202829-FCA6-444F-A796-64C2B2F32C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CSP rev._FM_p. CSB rev._MoF_f.</vt:lpstr>
      <vt:lpstr>FM_prog MoF_f.</vt:lpstr>
      <vt:lpstr>Grafiska_analize_makro Charts</vt:lpstr>
      <vt:lpstr>EK_prog. EC_ f.</vt:lpstr>
      <vt:lpstr>FM_vs_EK MoF_vs_EC</vt:lpstr>
      <vt:lpstr>Fiskālās_prog. Fiscal_f.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Kuznecova</dc:creator>
  <cp:lastModifiedBy>Viktorija Zaremba</cp:lastModifiedBy>
  <cp:lastPrinted>2021-01-05T15:50:18Z</cp:lastPrinted>
  <dcterms:created xsi:type="dcterms:W3CDTF">2017-09-20T13:39:15Z</dcterms:created>
  <dcterms:modified xsi:type="dcterms:W3CDTF">2023-11-07T06:59:16Z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  <property fmtid="{D5CDD505-2E9C-101B-9397-08002B2CF9AE}" pid="3" name="ContentTypeId">
    <vt:lpwstr>0x010100103627C2F4969444B9DFD665D750DD18</vt:lpwstr>
  </property>
  <property fmtid="{D5CDD505-2E9C-101B-9397-08002B2CF9AE}" pid="4" name="MediaServiceImageTags">
    <vt:lpwstr/>
  </property>
</Properties>
</file>