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388" documentId="8_{11261E07-E3F3-4B3F-B892-FF4441BDA155}" xr6:coauthVersionLast="47" xr6:coauthVersionMax="47" xr10:uidLastSave="{1F653A03-7235-4749-8F6E-A988347FC286}"/>
  <bookViews>
    <workbookView xWindow="28680" yWindow="-120" windowWidth="29040" windowHeight="15840" tabRatio="599" xr2:uid="{00000000-000D-0000-FFFF-FFFF00000000}"/>
  </bookViews>
  <sheets>
    <sheet name="Saturs" sheetId="19" r:id="rId1"/>
    <sheet name="Ikmēneša" sheetId="16" r:id="rId2"/>
    <sheet name="Kopsavilkums" sheetId="18" r:id="rId3"/>
    <sheet name="Plāna izpildes dinamika" sheetId="20" r:id="rId4"/>
    <sheet name="dati_kum" sheetId="9" r:id="rId5"/>
    <sheet name="dati_ikm" sheetId="10" r:id="rId6"/>
    <sheet name="Sheet1" sheetId="2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3" i="9" l="1"/>
  <c r="BA44" i="9"/>
  <c r="BA45" i="9"/>
  <c r="BA46" i="9"/>
  <c r="BA47" i="9"/>
  <c r="BA48" i="9"/>
  <c r="BA49" i="9"/>
  <c r="BA50" i="9"/>
  <c r="BA51" i="9"/>
  <c r="BA52" i="9"/>
  <c r="BA53" i="9"/>
  <c r="BA54" i="9"/>
  <c r="BA56" i="9"/>
  <c r="BA57" i="9"/>
  <c r="BA58" i="9"/>
  <c r="BA59" i="9"/>
  <c r="BA60" i="9"/>
  <c r="BA61" i="9"/>
  <c r="BA62" i="9"/>
  <c r="BA63" i="9"/>
  <c r="BA55" i="9"/>
  <c r="C145" i="16"/>
  <c r="F146" i="16" a="1"/>
  <c r="F147" i="16" a="1"/>
  <c r="F153" i="16" a="1"/>
  <c r="F155" i="16" a="1"/>
  <c r="F150" i="16" a="1"/>
  <c r="C151" i="16"/>
  <c r="C146" i="16"/>
  <c r="F154" i="16" a="1"/>
  <c r="C155" i="16"/>
  <c r="F152" i="16" a="1"/>
  <c r="C150" i="16"/>
  <c r="C148" i="16"/>
  <c r="F145" i="16" a="1"/>
  <c r="C153" i="16"/>
  <c r="C147" i="16"/>
  <c r="C149" i="16"/>
  <c r="F151" i="16" a="1"/>
  <c r="F148" i="16" a="1"/>
  <c r="F144" i="16" a="1"/>
  <c r="C152" i="16"/>
  <c r="F149" i="16" a="1"/>
  <c r="C154" i="16"/>
  <c r="F154" i="16" l="1"/>
  <c r="H154" i="16" s="1"/>
  <c r="F152" i="16"/>
  <c r="H152" i="16" s="1"/>
  <c r="F150" i="16"/>
  <c r="G150" i="16" s="1"/>
  <c r="F148" i="16"/>
  <c r="H148" i="16" s="1"/>
  <c r="F146" i="16"/>
  <c r="H146" i="16" s="1"/>
  <c r="F155" i="16"/>
  <c r="H155" i="16" s="1"/>
  <c r="F153" i="16"/>
  <c r="H153" i="16" s="1"/>
  <c r="F151" i="16"/>
  <c r="H151" i="16" s="1"/>
  <c r="F149" i="16"/>
  <c r="H149" i="16" s="1"/>
  <c r="F147" i="16"/>
  <c r="H147" i="16" s="1"/>
  <c r="F145" i="16"/>
  <c r="H145" i="16" s="1"/>
  <c r="F144" i="16"/>
  <c r="D145" i="16"/>
  <c r="D146" i="16"/>
  <c r="D147" i="16"/>
  <c r="D148" i="16"/>
  <c r="D149" i="16"/>
  <c r="D150" i="16"/>
  <c r="D151" i="16"/>
  <c r="D152" i="16"/>
  <c r="D153" i="16"/>
  <c r="D154" i="16"/>
  <c r="D155" i="16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G148" i="16" l="1"/>
  <c r="G153" i="16"/>
  <c r="G149" i="16"/>
  <c r="G151" i="16"/>
  <c r="H150" i="16"/>
  <c r="G155" i="16"/>
  <c r="G145" i="16"/>
  <c r="G146" i="16"/>
  <c r="G147" i="16"/>
  <c r="G154" i="16"/>
  <c r="G152" i="16"/>
  <c r="F158" i="16"/>
  <c r="BD6" i="10"/>
  <c r="BD19" i="10"/>
  <c r="BA42" i="9"/>
  <c r="BD7" i="10" l="1"/>
  <c r="BD16" i="10"/>
  <c r="BD18" i="10"/>
  <c r="BD23" i="10"/>
  <c r="BD14" i="10"/>
  <c r="BD22" i="10"/>
  <c r="BD10" i="10"/>
  <c r="BD9" i="10"/>
  <c r="BD5" i="10"/>
  <c r="BD13" i="10"/>
  <c r="BD17" i="10"/>
  <c r="BD8" i="10"/>
  <c r="BD4" i="10"/>
  <c r="BD21" i="10"/>
  <c r="BD12" i="10"/>
  <c r="BD24" i="10"/>
  <c r="BD20" i="10"/>
  <c r="BD15" i="10"/>
  <c r="BD11" i="10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6" i="9"/>
  <c r="AZ57" i="9"/>
  <c r="AZ58" i="9"/>
  <c r="AZ59" i="9"/>
  <c r="AZ60" i="9"/>
  <c r="AZ61" i="9"/>
  <c r="AZ62" i="9"/>
  <c r="AZ63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6" i="9"/>
  <c r="AY57" i="9"/>
  <c r="AY58" i="9"/>
  <c r="AY59" i="9"/>
  <c r="AY60" i="9"/>
  <c r="AY61" i="9"/>
  <c r="AY62" i="9"/>
  <c r="AY63" i="9"/>
  <c r="G5" i="16"/>
  <c r="F108" i="16" a="1"/>
  <c r="F100" i="16" a="1"/>
  <c r="F173" i="16" a="1"/>
  <c r="G12" i="20" a="1"/>
  <c r="H13" i="20"/>
  <c r="C105" i="16"/>
  <c r="D12" i="20"/>
  <c r="F169" i="16" a="1"/>
  <c r="F40" i="16" a="1"/>
  <c r="C103" i="16"/>
  <c r="F56" i="16" a="1"/>
  <c r="C78" i="16"/>
  <c r="C32" i="16"/>
  <c r="G10" i="20" a="1"/>
  <c r="C10" i="16"/>
  <c r="C131" i="16"/>
  <c r="G13" i="16"/>
  <c r="C196" i="16"/>
  <c r="C178" i="16"/>
  <c r="F176" i="16" a="1"/>
  <c r="F79" i="16" a="1"/>
  <c r="C104" i="16"/>
  <c r="F104" i="16" a="1"/>
  <c r="C85" i="16"/>
  <c r="F167" i="16" a="1"/>
  <c r="F55" i="16" a="1"/>
  <c r="F33" i="16" a="1"/>
  <c r="F132" i="16" a="1"/>
  <c r="F5" i="16" a="1"/>
  <c r="C128" i="16"/>
  <c r="C83" i="16"/>
  <c r="C7" i="16"/>
  <c r="C174" i="16"/>
  <c r="F127" i="16" a="1"/>
  <c r="H12" i="20"/>
  <c r="G6" i="20" a="1"/>
  <c r="C8" i="16"/>
  <c r="C169" i="16"/>
  <c r="F109" i="16" a="1"/>
  <c r="C38" i="16"/>
  <c r="C170" i="16"/>
  <c r="F103" i="16" a="1"/>
  <c r="F54" i="16" a="1"/>
  <c r="F177" i="16" a="1"/>
  <c r="F52" i="16" a="1"/>
  <c r="F36" i="16" a="1"/>
  <c r="C56" i="16"/>
  <c r="H15" i="20"/>
  <c r="D7" i="20"/>
  <c r="C15" i="16"/>
  <c r="H8" i="20"/>
  <c r="C202" i="16"/>
  <c r="F98" i="16" a="1"/>
  <c r="G6" i="16"/>
  <c r="F57" i="16" a="1"/>
  <c r="C195" i="16"/>
  <c r="F83" i="16" a="1"/>
  <c r="C177" i="16"/>
  <c r="G15" i="16"/>
  <c r="G5" i="20" a="1"/>
  <c r="C201" i="16"/>
  <c r="C108" i="16"/>
  <c r="F59" i="16" a="1"/>
  <c r="F99" i="16" a="1"/>
  <c r="C60" i="16"/>
  <c r="C84" i="16"/>
  <c r="G14" i="20" a="1"/>
  <c r="C125" i="16"/>
  <c r="H9" i="20"/>
  <c r="C77" i="16"/>
  <c r="C61" i="16"/>
  <c r="C200" i="16"/>
  <c r="F170" i="16" a="1"/>
  <c r="C81" i="16"/>
  <c r="F60" i="16" a="1"/>
  <c r="H14" i="20"/>
  <c r="F106" i="16" a="1"/>
  <c r="D10" i="20"/>
  <c r="C168" i="16"/>
  <c r="F62" i="16" a="1"/>
  <c r="C54" i="16"/>
  <c r="F38" i="16" a="1"/>
  <c r="F172" i="16" a="1"/>
  <c r="F32" i="16" a="1"/>
  <c r="F131" i="16" a="1"/>
  <c r="F13" i="16" a="1"/>
  <c r="F81" i="16" a="1"/>
  <c r="C40" i="16"/>
  <c r="F8" i="16" a="1"/>
  <c r="C106" i="16"/>
  <c r="F6" i="16" a="1"/>
  <c r="F124" i="16" a="1"/>
  <c r="C129" i="16"/>
  <c r="F86" i="16" a="1"/>
  <c r="F39" i="16" a="1"/>
  <c r="C102" i="16"/>
  <c r="C80" i="16"/>
  <c r="C62" i="16"/>
  <c r="F75" i="16" a="1"/>
  <c r="F105" i="16" a="1"/>
  <c r="F121" i="16" a="1"/>
  <c r="F128" i="16" a="1"/>
  <c r="C14" i="16"/>
  <c r="C171" i="16"/>
  <c r="C63" i="16"/>
  <c r="C127" i="16"/>
  <c r="D6" i="20"/>
  <c r="G11" i="20" a="1"/>
  <c r="F123" i="16" a="1"/>
  <c r="F107" i="16" a="1"/>
  <c r="G13" i="20" a="1"/>
  <c r="C6" i="16"/>
  <c r="C53" i="16"/>
  <c r="F171" i="16" a="1"/>
  <c r="C39" i="16"/>
  <c r="C33" i="16"/>
  <c r="F4" i="16" a="1"/>
  <c r="F101" i="16" a="1"/>
  <c r="F10" i="16" a="1"/>
  <c r="G15" i="20" a="1"/>
  <c r="C79" i="16"/>
  <c r="D8" i="20"/>
  <c r="D15" i="20"/>
  <c r="C197" i="16"/>
  <c r="F61" i="16" a="1"/>
  <c r="F37" i="16" a="1"/>
  <c r="F80" i="16" a="1"/>
  <c r="F31" i="16" a="1"/>
  <c r="F77" i="16" a="1"/>
  <c r="C5" i="16"/>
  <c r="C58" i="16"/>
  <c r="F7" i="16" a="1"/>
  <c r="F30" i="16" a="1"/>
  <c r="F15" i="16" a="1"/>
  <c r="F9" i="16" a="1"/>
  <c r="H6" i="20"/>
  <c r="F76" i="16" a="1"/>
  <c r="F84" i="16" a="1"/>
  <c r="G8" i="20" a="1"/>
  <c r="C37" i="16"/>
  <c r="C9" i="16"/>
  <c r="C11" i="16"/>
  <c r="F14" i="16" a="1"/>
  <c r="C82" i="16"/>
  <c r="G14" i="16"/>
  <c r="C34" i="16"/>
  <c r="F63" i="16" a="1"/>
  <c r="F102" i="16" a="1"/>
  <c r="F11" i="16" a="1"/>
  <c r="H10" i="20"/>
  <c r="D14" i="20"/>
  <c r="C99" i="16"/>
  <c r="G8" i="16"/>
  <c r="C107" i="16"/>
  <c r="C13" i="16"/>
  <c r="F29" i="16" a="1"/>
  <c r="G12" i="16"/>
  <c r="C31" i="16"/>
  <c r="C203" i="16"/>
  <c r="C12" i="16"/>
  <c r="C204" i="16"/>
  <c r="C98" i="16"/>
  <c r="G7" i="20" a="1"/>
  <c r="F175" i="16" a="1"/>
  <c r="C132" i="16"/>
  <c r="G10" i="16"/>
  <c r="C172" i="16"/>
  <c r="F126" i="16" a="1"/>
  <c r="G4" i="20" a="1"/>
  <c r="C130" i="16"/>
  <c r="C122" i="16"/>
  <c r="C173" i="16"/>
  <c r="C59" i="16"/>
  <c r="C76" i="16"/>
  <c r="F178" i="16" a="1"/>
  <c r="F168" i="16" a="1"/>
  <c r="G9" i="20" a="1"/>
  <c r="F82" i="16" a="1"/>
  <c r="C35" i="16"/>
  <c r="F129" i="16" a="1"/>
  <c r="C198" i="16"/>
  <c r="F130" i="16" a="1"/>
  <c r="H7" i="20"/>
  <c r="C194" i="16"/>
  <c r="C100" i="16"/>
  <c r="D5" i="20"/>
  <c r="D11" i="20"/>
  <c r="C57" i="16"/>
  <c r="F125" i="16" a="1"/>
  <c r="D9" i="20"/>
  <c r="C176" i="16"/>
  <c r="C86" i="16"/>
  <c r="F78" i="16" a="1"/>
  <c r="G7" i="16"/>
  <c r="F12" i="16" a="1"/>
  <c r="C124" i="16"/>
  <c r="C123" i="16"/>
  <c r="G9" i="16"/>
  <c r="F85" i="16" a="1"/>
  <c r="F122" i="16" a="1"/>
  <c r="F174" i="16" a="1"/>
  <c r="C36" i="16"/>
  <c r="D13" i="20"/>
  <c r="F34" i="16" a="1"/>
  <c r="C126" i="16"/>
  <c r="C101" i="16"/>
  <c r="G11" i="16"/>
  <c r="F35" i="16" a="1"/>
  <c r="H5" i="20"/>
  <c r="C199" i="16"/>
  <c r="C55" i="16"/>
  <c r="H11" i="20"/>
  <c r="F58" i="16" a="1"/>
  <c r="C175" i="16"/>
  <c r="F53" i="16" a="1"/>
  <c r="C30" i="16"/>
  <c r="C109" i="16"/>
  <c r="C29" i="16"/>
  <c r="C193" i="16"/>
  <c r="C52" i="16"/>
  <c r="C4" i="16"/>
  <c r="G4" i="16"/>
  <c r="C144" i="16"/>
  <c r="C121" i="16"/>
  <c r="D4" i="20"/>
  <c r="H4" i="20"/>
  <c r="C75" i="16"/>
  <c r="F53" i="16" l="1"/>
  <c r="F58" i="16"/>
  <c r="F35" i="16"/>
  <c r="F34" i="16"/>
  <c r="F174" i="16"/>
  <c r="F122" i="16"/>
  <c r="F85" i="16"/>
  <c r="F12" i="16"/>
  <c r="F78" i="16"/>
  <c r="F125" i="16"/>
  <c r="F130" i="16"/>
  <c r="F129" i="16"/>
  <c r="F82" i="16"/>
  <c r="G9" i="20"/>
  <c r="F168" i="16"/>
  <c r="F178" i="16"/>
  <c r="G4" i="20"/>
  <c r="F126" i="16"/>
  <c r="F175" i="16"/>
  <c r="G7" i="20"/>
  <c r="F29" i="16"/>
  <c r="F11" i="16"/>
  <c r="F102" i="16"/>
  <c r="F63" i="16"/>
  <c r="F14" i="16"/>
  <c r="G8" i="20"/>
  <c r="F84" i="16"/>
  <c r="F76" i="16"/>
  <c r="F9" i="16"/>
  <c r="F15" i="16"/>
  <c r="F30" i="16"/>
  <c r="F7" i="16"/>
  <c r="F77" i="16"/>
  <c r="F31" i="16"/>
  <c r="F80" i="16"/>
  <c r="F37" i="16"/>
  <c r="F61" i="16"/>
  <c r="G15" i="20"/>
  <c r="F10" i="16"/>
  <c r="F101" i="16"/>
  <c r="F4" i="16"/>
  <c r="F171" i="16"/>
  <c r="G13" i="20"/>
  <c r="F107" i="16"/>
  <c r="F123" i="16"/>
  <c r="G11" i="20"/>
  <c r="F128" i="16"/>
  <c r="F121" i="16"/>
  <c r="F105" i="16"/>
  <c r="F75" i="16"/>
  <c r="F39" i="16"/>
  <c r="F86" i="16"/>
  <c r="F124" i="16"/>
  <c r="F6" i="16"/>
  <c r="F8" i="16"/>
  <c r="F81" i="16"/>
  <c r="F13" i="16"/>
  <c r="F131" i="16"/>
  <c r="F32" i="16"/>
  <c r="F172" i="16"/>
  <c r="F38" i="16"/>
  <c r="F62" i="16"/>
  <c r="F106" i="16"/>
  <c r="F60" i="16"/>
  <c r="F170" i="16"/>
  <c r="G14" i="20"/>
  <c r="F99" i="16"/>
  <c r="F59" i="16"/>
  <c r="G5" i="20"/>
  <c r="F83" i="16"/>
  <c r="F57" i="16"/>
  <c r="F98" i="16"/>
  <c r="F36" i="16"/>
  <c r="F52" i="16"/>
  <c r="F177" i="16"/>
  <c r="F54" i="16"/>
  <c r="F103" i="16"/>
  <c r="F109" i="16"/>
  <c r="G6" i="20"/>
  <c r="F127" i="16"/>
  <c r="F5" i="16"/>
  <c r="F132" i="16"/>
  <c r="F33" i="16"/>
  <c r="F55" i="16"/>
  <c r="F167" i="16"/>
  <c r="F104" i="16"/>
  <c r="F79" i="16"/>
  <c r="F176" i="16"/>
  <c r="G10" i="20"/>
  <c r="F56" i="16"/>
  <c r="F40" i="16"/>
  <c r="F169" i="16"/>
  <c r="G12" i="20"/>
  <c r="F173" i="16"/>
  <c r="F100" i="16"/>
  <c r="F108" i="16"/>
  <c r="C157" i="16"/>
  <c r="D144" i="16"/>
  <c r="C158" i="16"/>
  <c r="H144" i="16"/>
  <c r="G144" i="16"/>
  <c r="BD25" i="10"/>
  <c r="BC4" i="10"/>
  <c r="BC9" i="10"/>
  <c r="BC11" i="10"/>
  <c r="BC10" i="10"/>
  <c r="BC17" i="10"/>
  <c r="BC18" i="10"/>
  <c r="BC19" i="10"/>
  <c r="BC20" i="10"/>
  <c r="BC21" i="10"/>
  <c r="BC22" i="10"/>
  <c r="BC23" i="10"/>
  <c r="BC24" i="10"/>
  <c r="BC8" i="10"/>
  <c r="BC7" i="10"/>
  <c r="BC14" i="10"/>
  <c r="BC6" i="10"/>
  <c r="BC13" i="10"/>
  <c r="BC5" i="10"/>
  <c r="BC15" i="10"/>
  <c r="BC12" i="10"/>
  <c r="AX43" i="9"/>
  <c r="BB4" i="10" s="1"/>
  <c r="AX44" i="9"/>
  <c r="BB5" i="10" s="1"/>
  <c r="AX45" i="9"/>
  <c r="BB6" i="10" s="1"/>
  <c r="AX46" i="9"/>
  <c r="BB7" i="10" s="1"/>
  <c r="AX47" i="9"/>
  <c r="BB8" i="10" s="1"/>
  <c r="AX48" i="9"/>
  <c r="BB9" i="10" s="1"/>
  <c r="AX49" i="9"/>
  <c r="BB10" i="10" s="1"/>
  <c r="AX50" i="9"/>
  <c r="BB11" i="10" s="1"/>
  <c r="AX51" i="9"/>
  <c r="BB12" i="10" s="1"/>
  <c r="AX52" i="9"/>
  <c r="BB13" i="10" s="1"/>
  <c r="AX53" i="9"/>
  <c r="BB14" i="10" s="1"/>
  <c r="AX54" i="9"/>
  <c r="BB15" i="10" s="1"/>
  <c r="AX56" i="9"/>
  <c r="BB17" i="10" s="1"/>
  <c r="AX57" i="9"/>
  <c r="BB18" i="10" s="1"/>
  <c r="AX58" i="9"/>
  <c r="BB19" i="10" s="1"/>
  <c r="AX59" i="9"/>
  <c r="BB20" i="10" s="1"/>
  <c r="AX60" i="9"/>
  <c r="BB21" i="10" s="1"/>
  <c r="AX61" i="9"/>
  <c r="BB22" i="10" s="1"/>
  <c r="AX62" i="9"/>
  <c r="BB23" i="10" s="1"/>
  <c r="AX63" i="9"/>
  <c r="BB24" i="10" s="1"/>
  <c r="AX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6" i="9"/>
  <c r="AW57" i="9"/>
  <c r="AW58" i="9"/>
  <c r="AW59" i="9"/>
  <c r="AW60" i="9"/>
  <c r="AW61" i="9"/>
  <c r="AW62" i="9"/>
  <c r="AW63" i="9"/>
  <c r="AW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6" i="9"/>
  <c r="AV57" i="9"/>
  <c r="AV58" i="9"/>
  <c r="AV59" i="9"/>
  <c r="AV60" i="9"/>
  <c r="AV61" i="9"/>
  <c r="AV62" i="9"/>
  <c r="AV63" i="9"/>
  <c r="AV42" i="9"/>
  <c r="L16" i="20"/>
  <c r="AU43" i="9"/>
  <c r="AU44" i="9"/>
  <c r="AU45" i="9"/>
  <c r="AU46" i="9"/>
  <c r="AU47" i="9"/>
  <c r="AU48" i="9"/>
  <c r="AU49" i="9"/>
  <c r="AU50" i="9"/>
  <c r="AU51" i="9"/>
  <c r="AU52" i="9"/>
  <c r="AU53" i="9"/>
  <c r="AU54" i="9"/>
  <c r="AU56" i="9"/>
  <c r="AU57" i="9"/>
  <c r="AU58" i="9"/>
  <c r="AU59" i="9"/>
  <c r="AU60" i="9"/>
  <c r="AU61" i="9"/>
  <c r="AU62" i="9"/>
  <c r="AU63" i="9"/>
  <c r="AU42" i="9"/>
  <c r="C4" i="9"/>
  <c r="C5" i="9"/>
  <c r="C6" i="9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24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B39" i="16"/>
  <c r="B132" i="16"/>
  <c r="B15" i="16"/>
  <c r="B86" i="16"/>
  <c r="C15" i="20"/>
  <c r="C167" i="16"/>
  <c r="C14" i="20"/>
  <c r="B40" i="16"/>
  <c r="B62" i="16"/>
  <c r="B14" i="16"/>
  <c r="B204" i="16"/>
  <c r="B203" i="16"/>
  <c r="B131" i="16"/>
  <c r="B85" i="16"/>
  <c r="B63" i="16"/>
  <c r="B109" i="16"/>
  <c r="B108" i="16"/>
  <c r="G158" i="16" l="1"/>
  <c r="H158" i="16"/>
  <c r="BC25" i="10"/>
  <c r="BB25" i="10"/>
  <c r="BA4" i="10"/>
  <c r="AZ19" i="10"/>
  <c r="AZ10" i="10"/>
  <c r="BA20" i="10"/>
  <c r="BA19" i="10"/>
  <c r="BA17" i="10"/>
  <c r="BA11" i="10"/>
  <c r="BA10" i="10"/>
  <c r="BA8" i="10"/>
  <c r="BA18" i="10"/>
  <c r="BA9" i="10"/>
  <c r="BA24" i="10"/>
  <c r="BA15" i="10"/>
  <c r="BA7" i="10"/>
  <c r="BA23" i="10"/>
  <c r="BA14" i="10"/>
  <c r="BA6" i="10"/>
  <c r="BA22" i="10"/>
  <c r="BA13" i="10"/>
  <c r="BA5" i="10"/>
  <c r="BA21" i="10"/>
  <c r="BA12" i="10"/>
  <c r="AZ4" i="10"/>
  <c r="AZ24" i="10"/>
  <c r="AZ15" i="10"/>
  <c r="AZ7" i="10"/>
  <c r="AZ23" i="10"/>
  <c r="AZ14" i="10"/>
  <c r="AZ6" i="10"/>
  <c r="AZ20" i="10"/>
  <c r="AZ11" i="10"/>
  <c r="AZ22" i="10"/>
  <c r="AZ18" i="10"/>
  <c r="AZ13" i="10"/>
  <c r="AZ9" i="10"/>
  <c r="AZ5" i="10"/>
  <c r="AZ21" i="10"/>
  <c r="AZ17" i="10"/>
  <c r="AZ12" i="10"/>
  <c r="AZ8" i="10"/>
  <c r="AY5" i="10"/>
  <c r="AY21" i="10"/>
  <c r="AY17" i="10"/>
  <c r="AY12" i="10"/>
  <c r="AY8" i="10"/>
  <c r="AY4" i="10"/>
  <c r="AY24" i="10"/>
  <c r="AY20" i="10"/>
  <c r="AY15" i="10"/>
  <c r="AY11" i="10"/>
  <c r="AY7" i="10"/>
  <c r="AY23" i="10"/>
  <c r="AY19" i="10"/>
  <c r="AY14" i="10"/>
  <c r="AY10" i="10"/>
  <c r="AY6" i="10"/>
  <c r="AY22" i="10"/>
  <c r="AY18" i="10"/>
  <c r="AY13" i="10"/>
  <c r="AY9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T41" i="10"/>
  <c r="AJ206" i="16"/>
  <c r="AJ205" i="16"/>
  <c r="AJ203" i="16"/>
  <c r="B82" i="16"/>
  <c r="B200" i="16"/>
  <c r="C13" i="20"/>
  <c r="B129" i="16"/>
  <c r="B59" i="16"/>
  <c r="C11" i="20"/>
  <c r="B36" i="16"/>
  <c r="B107" i="16"/>
  <c r="B60" i="16"/>
  <c r="C12" i="20"/>
  <c r="B13" i="16"/>
  <c r="B201" i="16"/>
  <c r="B84" i="16"/>
  <c r="B37" i="16"/>
  <c r="B83" i="16"/>
  <c r="B106" i="16"/>
  <c r="B12" i="16"/>
  <c r="B202" i="16"/>
  <c r="B61" i="16"/>
  <c r="B38" i="16"/>
  <c r="B178" i="16"/>
  <c r="B130" i="16"/>
  <c r="B177" i="16"/>
  <c r="B128" i="16"/>
  <c r="B11" i="16"/>
  <c r="B105" i="16"/>
  <c r="BA25" i="10" l="1"/>
  <c r="AZ25" i="10"/>
  <c r="AY25" i="10"/>
  <c r="G107" i="16"/>
  <c r="G129" i="16"/>
  <c r="I13" i="20"/>
  <c r="G61" i="16"/>
  <c r="G131" i="16"/>
  <c r="G37" i="16"/>
  <c r="H108" i="16"/>
  <c r="G128" i="16"/>
  <c r="G59" i="16"/>
  <c r="H15" i="16"/>
  <c r="H13" i="16"/>
  <c r="G105" i="16"/>
  <c r="H82" i="16"/>
  <c r="G130" i="16"/>
  <c r="G36" i="16"/>
  <c r="G62" i="16"/>
  <c r="G106" i="16"/>
  <c r="G83" i="16"/>
  <c r="G60" i="16"/>
  <c r="I12" i="20"/>
  <c r="H14" i="16"/>
  <c r="G63" i="16"/>
  <c r="H85" i="16"/>
  <c r="G109" i="16"/>
  <c r="I14" i="20"/>
  <c r="I15" i="20"/>
  <c r="G84" i="16"/>
  <c r="H86" i="16"/>
  <c r="H11" i="16"/>
  <c r="G132" i="16"/>
  <c r="I11" i="20"/>
  <c r="H12" i="16"/>
  <c r="G39" i="16"/>
  <c r="G40" i="16"/>
  <c r="G38" i="16"/>
  <c r="G177" i="16"/>
  <c r="G178" i="16"/>
  <c r="AJ207" i="16"/>
  <c r="B176" i="16"/>
  <c r="B174" i="16"/>
  <c r="B175" i="16"/>
  <c r="J13" i="16" l="1"/>
  <c r="G176" i="16"/>
  <c r="H107" i="16"/>
  <c r="H105" i="16"/>
  <c r="J14" i="16"/>
  <c r="G175" i="16"/>
  <c r="H131" i="16"/>
  <c r="G174" i="16"/>
  <c r="H36" i="16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74" i="16"/>
  <c r="H177" i="16"/>
  <c r="H178" i="16"/>
  <c r="F181" i="16"/>
  <c r="H176" i="16"/>
  <c r="H175" i="16"/>
  <c r="F112" i="16"/>
  <c r="AJ103" i="16" s="1"/>
  <c r="F135" i="16"/>
  <c r="F89" i="16"/>
  <c r="AJ80" i="16" s="1"/>
  <c r="F43" i="16"/>
  <c r="AJ34" i="16" s="1"/>
  <c r="F66" i="16"/>
  <c r="AJ57" i="16" s="1"/>
  <c r="AT46" i="9" l="1"/>
  <c r="AX7" i="10" s="1"/>
  <c r="B35" i="16"/>
  <c r="H35" i="16" l="1"/>
  <c r="G35" i="16"/>
  <c r="AT43" i="9"/>
  <c r="AX4" i="10" s="1"/>
  <c r="AT44" i="9"/>
  <c r="AX5" i="10" s="1"/>
  <c r="AT45" i="9"/>
  <c r="AX6" i="10" s="1"/>
  <c r="AT47" i="9"/>
  <c r="AX8" i="10" s="1"/>
  <c r="AT48" i="9"/>
  <c r="AX9" i="10" s="1"/>
  <c r="AT49" i="9"/>
  <c r="AX10" i="10" s="1"/>
  <c r="AT50" i="9"/>
  <c r="AX11" i="10" s="1"/>
  <c r="AT51" i="9"/>
  <c r="AX12" i="10" s="1"/>
  <c r="AT52" i="9"/>
  <c r="AX13" i="10" s="1"/>
  <c r="AT53" i="9"/>
  <c r="AX14" i="10" s="1"/>
  <c r="AT54" i="9"/>
  <c r="AX15" i="10" s="1"/>
  <c r="AT56" i="9"/>
  <c r="AX17" i="10" s="1"/>
  <c r="AT57" i="9"/>
  <c r="AX18" i="10" s="1"/>
  <c r="AT58" i="9"/>
  <c r="AX19" i="10" s="1"/>
  <c r="AT59" i="9"/>
  <c r="AX20" i="10" s="1"/>
  <c r="AT60" i="9"/>
  <c r="AX21" i="10" s="1"/>
  <c r="AT61" i="9"/>
  <c r="AX22" i="10" s="1"/>
  <c r="AT62" i="9"/>
  <c r="AX23" i="10" s="1"/>
  <c r="AT63" i="9"/>
  <c r="AX24" i="10" s="1"/>
  <c r="AT42" i="9"/>
  <c r="C10" i="20"/>
  <c r="B127" i="16"/>
  <c r="B10" i="16"/>
  <c r="B199" i="16"/>
  <c r="B81" i="16"/>
  <c r="B104" i="16"/>
  <c r="B58" i="16"/>
  <c r="I10" i="20" l="1"/>
  <c r="G104" i="16"/>
  <c r="H104" i="16"/>
  <c r="H81" i="16"/>
  <c r="G81" i="16"/>
  <c r="H10" i="16"/>
  <c r="G127" i="16"/>
  <c r="H127" i="16"/>
  <c r="G58" i="16"/>
  <c r="H58" i="16"/>
  <c r="AX25" i="10"/>
  <c r="AS42" i="9"/>
  <c r="AS43" i="9"/>
  <c r="AW4" i="10" s="1"/>
  <c r="AS44" i="9"/>
  <c r="AW5" i="10" s="1"/>
  <c r="AS45" i="9"/>
  <c r="AW6" i="10" s="1"/>
  <c r="AS46" i="9"/>
  <c r="AW7" i="10" s="1"/>
  <c r="AS47" i="9"/>
  <c r="AW8" i="10" s="1"/>
  <c r="AS48" i="9"/>
  <c r="AW9" i="10" s="1"/>
  <c r="AS49" i="9"/>
  <c r="AW10" i="10" s="1"/>
  <c r="AS50" i="9"/>
  <c r="AW11" i="10" s="1"/>
  <c r="AS51" i="9"/>
  <c r="AW12" i="10" s="1"/>
  <c r="AS52" i="9"/>
  <c r="AW13" i="10" s="1"/>
  <c r="AS53" i="9"/>
  <c r="AW14" i="10" s="1"/>
  <c r="AS54" i="9"/>
  <c r="AW15" i="10" s="1"/>
  <c r="AS56" i="9"/>
  <c r="AW17" i="10" s="1"/>
  <c r="AS57" i="9"/>
  <c r="AW18" i="10" s="1"/>
  <c r="AS58" i="9"/>
  <c r="AW19" i="10" s="1"/>
  <c r="AS59" i="9"/>
  <c r="AW20" i="10" s="1"/>
  <c r="AS60" i="9"/>
  <c r="AW21" i="10" s="1"/>
  <c r="AS61" i="9"/>
  <c r="AW22" i="10" s="1"/>
  <c r="AS62" i="9"/>
  <c r="AW23" i="10" s="1"/>
  <c r="AS63" i="9"/>
  <c r="AW24" i="10" s="1"/>
  <c r="B198" i="16"/>
  <c r="B57" i="16"/>
  <c r="B34" i="16"/>
  <c r="B126" i="16"/>
  <c r="C9" i="20"/>
  <c r="B80" i="16"/>
  <c r="B103" i="16"/>
  <c r="B9" i="16"/>
  <c r="B173" i="16"/>
  <c r="I9" i="20" l="1"/>
  <c r="L10" i="20"/>
  <c r="K10" i="20"/>
  <c r="J10" i="20"/>
  <c r="G173" i="16"/>
  <c r="H173" i="16"/>
  <c r="J10" i="16"/>
  <c r="I10" i="16"/>
  <c r="AW25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2" i="9"/>
  <c r="AR43" i="9"/>
  <c r="AV4" i="10" s="1"/>
  <c r="AR44" i="9"/>
  <c r="AV5" i="10" s="1"/>
  <c r="AR45" i="9"/>
  <c r="AV6" i="10" s="1"/>
  <c r="AR46" i="9"/>
  <c r="AV7" i="10" s="1"/>
  <c r="AR47" i="9"/>
  <c r="AV8" i="10" s="1"/>
  <c r="AR48" i="9"/>
  <c r="AV9" i="10" s="1"/>
  <c r="AR49" i="9"/>
  <c r="AV10" i="10" s="1"/>
  <c r="AR50" i="9"/>
  <c r="AV11" i="10" s="1"/>
  <c r="AR51" i="9"/>
  <c r="AV12" i="10" s="1"/>
  <c r="AR52" i="9"/>
  <c r="AV13" i="10" s="1"/>
  <c r="AR53" i="9"/>
  <c r="AV14" i="10" s="1"/>
  <c r="AR54" i="9"/>
  <c r="AV15" i="10" s="1"/>
  <c r="AR56" i="9"/>
  <c r="AV17" i="10" s="1"/>
  <c r="AR57" i="9"/>
  <c r="AV18" i="10" s="1"/>
  <c r="AR58" i="9"/>
  <c r="AR59" i="9"/>
  <c r="AV20" i="10" s="1"/>
  <c r="AR60" i="9"/>
  <c r="AV21" i="10" s="1"/>
  <c r="AR61" i="9"/>
  <c r="AV22" i="10" s="1"/>
  <c r="AR62" i="9"/>
  <c r="AV23" i="10" s="1"/>
  <c r="AR63" i="9"/>
  <c r="AV24" i="10" s="1"/>
  <c r="B79" i="16"/>
  <c r="C8" i="20"/>
  <c r="B56" i="16"/>
  <c r="B172" i="16"/>
  <c r="B8" i="16"/>
  <c r="B125" i="16"/>
  <c r="B33" i="16"/>
  <c r="B197" i="16"/>
  <c r="B102" i="16"/>
  <c r="I8" i="20" l="1"/>
  <c r="K9" i="20"/>
  <c r="J9" i="20"/>
  <c r="L9" i="20"/>
  <c r="H102" i="16"/>
  <c r="G102" i="16"/>
  <c r="H79" i="16"/>
  <c r="G79" i="16"/>
  <c r="H172" i="16"/>
  <c r="G172" i="16"/>
  <c r="G125" i="16"/>
  <c r="H125" i="16"/>
  <c r="H8" i="16"/>
  <c r="H56" i="16"/>
  <c r="G56" i="16"/>
  <c r="H33" i="16"/>
  <c r="G33" i="16"/>
  <c r="J9" i="16"/>
  <c r="AJ16" i="16" s="1"/>
  <c r="I9" i="16"/>
  <c r="AV25" i="10"/>
  <c r="AV19" i="10"/>
  <c r="AQ63" i="9"/>
  <c r="AU24" i="10" s="1"/>
  <c r="AQ62" i="9"/>
  <c r="AU23" i="10" s="1"/>
  <c r="AQ61" i="9"/>
  <c r="AU22" i="10" s="1"/>
  <c r="AQ60" i="9"/>
  <c r="AU21" i="10" s="1"/>
  <c r="AQ59" i="9"/>
  <c r="AU20" i="10" s="1"/>
  <c r="AQ58" i="9"/>
  <c r="AU19" i="10" s="1"/>
  <c r="AQ57" i="9"/>
  <c r="AU18" i="10" s="1"/>
  <c r="AQ56" i="9"/>
  <c r="AU17" i="10" s="1"/>
  <c r="AQ54" i="9"/>
  <c r="AU15" i="10" s="1"/>
  <c r="AQ53" i="9"/>
  <c r="AU14" i="10" s="1"/>
  <c r="AQ52" i="9"/>
  <c r="AU13" i="10" s="1"/>
  <c r="AQ51" i="9"/>
  <c r="AU12" i="10" s="1"/>
  <c r="AQ50" i="9"/>
  <c r="AU11" i="10" s="1"/>
  <c r="AQ49" i="9"/>
  <c r="AU10" i="10" s="1"/>
  <c r="AQ48" i="9"/>
  <c r="AU9" i="10" s="1"/>
  <c r="AQ47" i="9"/>
  <c r="AU8" i="10" s="1"/>
  <c r="AQ46" i="9"/>
  <c r="AU7" i="10" s="1"/>
  <c r="AQ45" i="9"/>
  <c r="AU6" i="10" s="1"/>
  <c r="AQ44" i="9"/>
  <c r="AU5" i="10" s="1"/>
  <c r="AQ43" i="9"/>
  <c r="AU4" i="10" s="1"/>
  <c r="AQ42" i="9"/>
  <c r="B78" i="16"/>
  <c r="B32" i="16"/>
  <c r="C7" i="20"/>
  <c r="B171" i="16"/>
  <c r="B196" i="16"/>
  <c r="B7" i="16"/>
  <c r="B55" i="16"/>
  <c r="B101" i="16"/>
  <c r="B124" i="16"/>
  <c r="I7" i="20" l="1"/>
  <c r="L8" i="20"/>
  <c r="J8" i="20"/>
  <c r="K8" i="20"/>
  <c r="G124" i="16"/>
  <c r="H124" i="16"/>
  <c r="H78" i="16"/>
  <c r="G78" i="16"/>
  <c r="H101" i="16"/>
  <c r="G101" i="16"/>
  <c r="H171" i="16"/>
  <c r="G171" i="16"/>
  <c r="H55" i="16"/>
  <c r="G55" i="16"/>
  <c r="H32" i="16"/>
  <c r="G32" i="16"/>
  <c r="H7" i="16"/>
  <c r="J8" i="16"/>
  <c r="I8" i="16"/>
  <c r="AU25" i="10"/>
  <c r="AP42" i="9"/>
  <c r="AP43" i="9"/>
  <c r="AT4" i="10" s="1"/>
  <c r="AP44" i="9"/>
  <c r="AT5" i="10" s="1"/>
  <c r="AP45" i="9"/>
  <c r="AT6" i="10" s="1"/>
  <c r="AP46" i="9"/>
  <c r="AT7" i="10" s="1"/>
  <c r="AP47" i="9"/>
  <c r="AT8" i="10" s="1"/>
  <c r="AP48" i="9"/>
  <c r="AT9" i="10" s="1"/>
  <c r="AP49" i="9"/>
  <c r="AT10" i="10" s="1"/>
  <c r="AP50" i="9"/>
  <c r="AT11" i="10" s="1"/>
  <c r="AP51" i="9"/>
  <c r="AT12" i="10" s="1"/>
  <c r="AP52" i="9"/>
  <c r="AT13" i="10" s="1"/>
  <c r="AP53" i="9"/>
  <c r="AT14" i="10" s="1"/>
  <c r="AP54" i="9"/>
  <c r="AT15" i="10" s="1"/>
  <c r="AP56" i="9"/>
  <c r="AT17" i="10" s="1"/>
  <c r="AP57" i="9"/>
  <c r="AT18" i="10" s="1"/>
  <c r="AP58" i="9"/>
  <c r="AT19" i="10" s="1"/>
  <c r="AP59" i="9"/>
  <c r="AT20" i="10" s="1"/>
  <c r="AP60" i="9"/>
  <c r="AT21" i="10" s="1"/>
  <c r="AP61" i="9"/>
  <c r="AT22" i="10" s="1"/>
  <c r="AP62" i="9"/>
  <c r="AT23" i="10" s="1"/>
  <c r="AP63" i="9"/>
  <c r="AT24" i="10" s="1"/>
  <c r="C6" i="20"/>
  <c r="B123" i="16"/>
  <c r="B6" i="16"/>
  <c r="B195" i="16"/>
  <c r="B54" i="16"/>
  <c r="B31" i="16"/>
  <c r="B77" i="16"/>
  <c r="B100" i="16"/>
  <c r="B170" i="16"/>
  <c r="I6" i="20" l="1"/>
  <c r="K7" i="20"/>
  <c r="J7" i="20"/>
  <c r="L7" i="20"/>
  <c r="G100" i="16"/>
  <c r="H100" i="16"/>
  <c r="H77" i="16"/>
  <c r="G77" i="16"/>
  <c r="G123" i="16"/>
  <c r="H123" i="16"/>
  <c r="G170" i="16"/>
  <c r="H170" i="16"/>
  <c r="H6" i="16"/>
  <c r="H54" i="16"/>
  <c r="G54" i="16"/>
  <c r="H31" i="16"/>
  <c r="G31" i="16"/>
  <c r="J7" i="16"/>
  <c r="I7" i="16"/>
  <c r="AT25" i="10"/>
  <c r="B169" i="16"/>
  <c r="L6" i="20" l="1"/>
  <c r="J6" i="20"/>
  <c r="K6" i="20"/>
  <c r="H169" i="16"/>
  <c r="G169" i="16"/>
  <c r="J6" i="16"/>
  <c r="I6" i="16"/>
  <c r="AO63" i="9"/>
  <c r="AS24" i="10" s="1"/>
  <c r="AO62" i="9"/>
  <c r="AS23" i="10" s="1"/>
  <c r="AO61" i="9"/>
  <c r="AS22" i="10" s="1"/>
  <c r="AO60" i="9"/>
  <c r="AS21" i="10" s="1"/>
  <c r="AO59" i="9"/>
  <c r="AS20" i="10" s="1"/>
  <c r="AO58" i="9"/>
  <c r="AS19" i="10" s="1"/>
  <c r="AO57" i="9"/>
  <c r="AS18" i="10" s="1"/>
  <c r="AO56" i="9"/>
  <c r="AS17" i="10" s="1"/>
  <c r="AO54" i="9"/>
  <c r="AS15" i="10" s="1"/>
  <c r="AO53" i="9"/>
  <c r="AS14" i="10" s="1"/>
  <c r="AO52" i="9"/>
  <c r="AS13" i="10" s="1"/>
  <c r="AO51" i="9"/>
  <c r="AS12" i="10" s="1"/>
  <c r="AO50" i="9"/>
  <c r="AS11" i="10" s="1"/>
  <c r="AO49" i="9"/>
  <c r="AS10" i="10" s="1"/>
  <c r="AO48" i="9"/>
  <c r="AS9" i="10" s="1"/>
  <c r="AO47" i="9"/>
  <c r="AS8" i="10" s="1"/>
  <c r="AO46" i="9"/>
  <c r="AS7" i="10" s="1"/>
  <c r="AO45" i="9"/>
  <c r="AS6" i="10" s="1"/>
  <c r="AO44" i="9"/>
  <c r="AS5" i="10" s="1"/>
  <c r="AO43" i="9"/>
  <c r="AS4" i="10" s="1"/>
  <c r="AO42" i="9"/>
  <c r="B194" i="16"/>
  <c r="B53" i="16"/>
  <c r="B30" i="16"/>
  <c r="B122" i="16"/>
  <c r="C5" i="20"/>
  <c r="B5" i="16"/>
  <c r="B99" i="16"/>
  <c r="B76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5" i="10"/>
  <c r="AR4" i="10"/>
  <c r="AR6" i="10"/>
  <c r="AR8" i="10"/>
  <c r="AR10" i="10"/>
  <c r="AR12" i="10"/>
  <c r="AR14" i="10"/>
  <c r="AR17" i="10"/>
  <c r="AR19" i="10"/>
  <c r="AR21" i="10"/>
  <c r="AR23" i="10"/>
  <c r="AR5" i="10"/>
  <c r="AR7" i="10"/>
  <c r="AR9" i="10"/>
  <c r="AR11" i="10"/>
  <c r="AR13" i="10"/>
  <c r="AR15" i="10"/>
  <c r="AR18" i="10"/>
  <c r="AR20" i="10"/>
  <c r="AR22" i="10"/>
  <c r="AR24" i="10"/>
  <c r="B75" i="16"/>
  <c r="B121" i="16"/>
  <c r="B4" i="16"/>
  <c r="B168" i="16"/>
  <c r="B98" i="16"/>
  <c r="C4" i="20"/>
  <c r="B29" i="16"/>
  <c r="B52" i="16"/>
  <c r="B193" i="16"/>
  <c r="I4" i="20" l="1"/>
  <c r="L4" i="20" s="1"/>
  <c r="D18" i="20"/>
  <c r="D17" i="20"/>
  <c r="H17" i="20"/>
  <c r="H18" i="20"/>
  <c r="J5" i="20"/>
  <c r="L5" i="20"/>
  <c r="K5" i="20"/>
  <c r="E34" i="9"/>
  <c r="H98" i="16"/>
  <c r="G98" i="16"/>
  <c r="C111" i="16"/>
  <c r="AJ109" i="16" s="1"/>
  <c r="C112" i="16"/>
  <c r="G168" i="16"/>
  <c r="H168" i="16"/>
  <c r="H75" i="16"/>
  <c r="G75" i="16"/>
  <c r="C88" i="16"/>
  <c r="AJ86" i="16" s="1"/>
  <c r="C89" i="16"/>
  <c r="C206" i="16"/>
  <c r="AJ204" i="16" s="1"/>
  <c r="C207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5" i="10"/>
  <c r="AN63" i="9"/>
  <c r="AN62" i="9"/>
  <c r="AN61" i="9"/>
  <c r="AN60" i="9"/>
  <c r="AN59" i="9"/>
  <c r="AN58" i="9"/>
  <c r="AN57" i="9"/>
  <c r="AN56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6" i="9"/>
  <c r="AM57" i="9"/>
  <c r="AM58" i="9"/>
  <c r="AM59" i="9"/>
  <c r="AM60" i="9"/>
  <c r="AM61" i="9"/>
  <c r="AM62" i="9"/>
  <c r="AM63" i="9"/>
  <c r="AM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6" i="9"/>
  <c r="AL57" i="9"/>
  <c r="AL58" i="9"/>
  <c r="AL59" i="9"/>
  <c r="AL60" i="9"/>
  <c r="AL61" i="9"/>
  <c r="AL62" i="9"/>
  <c r="AL63" i="9"/>
  <c r="AL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6" i="9"/>
  <c r="AK57" i="9"/>
  <c r="AK58" i="9"/>
  <c r="AK59" i="9"/>
  <c r="AK60" i="9"/>
  <c r="AK61" i="9"/>
  <c r="AK62" i="9"/>
  <c r="AK63" i="9"/>
  <c r="AK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6" i="9"/>
  <c r="AJ57" i="9"/>
  <c r="AJ58" i="9"/>
  <c r="AJ59" i="9"/>
  <c r="AJ60" i="9"/>
  <c r="AJ61" i="9"/>
  <c r="AJ62" i="9"/>
  <c r="AJ63" i="9"/>
  <c r="AJ42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6" i="9"/>
  <c r="AI57" i="9"/>
  <c r="AI58" i="9"/>
  <c r="AI59" i="9"/>
  <c r="AI60" i="9"/>
  <c r="AI61" i="9"/>
  <c r="AI62" i="9"/>
  <c r="AI63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6" i="9"/>
  <c r="AH57" i="9"/>
  <c r="AH58" i="9"/>
  <c r="AH59" i="9"/>
  <c r="AH60" i="9"/>
  <c r="AH61" i="9"/>
  <c r="AH62" i="9"/>
  <c r="AH63" i="9"/>
  <c r="AH42" i="9"/>
  <c r="B167" i="16"/>
  <c r="J10" i="18"/>
  <c r="F157" i="16" l="1"/>
  <c r="H157" i="16" s="1"/>
  <c r="A157" i="16" a="1"/>
  <c r="A157" i="16" s="1"/>
  <c r="M4" i="20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4" i="10"/>
  <c r="B17" i="20" a="1"/>
  <c r="B17" i="20" s="1"/>
  <c r="G17" i="20"/>
  <c r="C180" i="16"/>
  <c r="C181" i="16"/>
  <c r="G167" i="16"/>
  <c r="H167" i="16"/>
  <c r="G135" i="16"/>
  <c r="H135" i="16"/>
  <c r="H89" i="16"/>
  <c r="AJ81" i="16" s="1"/>
  <c r="G89" i="16"/>
  <c r="H112" i="16"/>
  <c r="AJ104" i="16" s="1"/>
  <c r="G112" i="16"/>
  <c r="F180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80" i="16" a="1"/>
  <c r="A180" i="16" s="1"/>
  <c r="F17" i="16"/>
  <c r="A206" i="16" a="1"/>
  <c r="A206" i="16" s="1"/>
  <c r="AO24" i="10"/>
  <c r="AL17" i="10"/>
  <c r="AO22" i="10"/>
  <c r="AO20" i="10"/>
  <c r="AO18" i="10"/>
  <c r="AO15" i="10"/>
  <c r="AO13" i="10"/>
  <c r="AO11" i="10"/>
  <c r="AQ7" i="10"/>
  <c r="AQ20" i="10"/>
  <c r="AQ11" i="10"/>
  <c r="AO9" i="10"/>
  <c r="AO7" i="10"/>
  <c r="AO5" i="10"/>
  <c r="AQ24" i="10"/>
  <c r="AQ15" i="10"/>
  <c r="AN5" i="10"/>
  <c r="AP5" i="10"/>
  <c r="AO4" i="10"/>
  <c r="AQ4" i="10"/>
  <c r="AQ22" i="10"/>
  <c r="AQ18" i="10"/>
  <c r="AQ13" i="10"/>
  <c r="AQ9" i="10"/>
  <c r="AQ5" i="10"/>
  <c r="AN23" i="10"/>
  <c r="AN21" i="10"/>
  <c r="AN19" i="10"/>
  <c r="AN17" i="10"/>
  <c r="AN14" i="10"/>
  <c r="AN12" i="10"/>
  <c r="AN10" i="10"/>
  <c r="AN8" i="10"/>
  <c r="AN6" i="10"/>
  <c r="AN4" i="10"/>
  <c r="AP23" i="10"/>
  <c r="AP21" i="10"/>
  <c r="AP19" i="10"/>
  <c r="AP17" i="10"/>
  <c r="AP14" i="10"/>
  <c r="AP12" i="10"/>
  <c r="AP10" i="10"/>
  <c r="AP8" i="10"/>
  <c r="AP6" i="10"/>
  <c r="AP4" i="10"/>
  <c r="AN24" i="10"/>
  <c r="AN22" i="10"/>
  <c r="AN20" i="10"/>
  <c r="AN18" i="10"/>
  <c r="AN15" i="10"/>
  <c r="AN13" i="10"/>
  <c r="AN11" i="10"/>
  <c r="AN9" i="10"/>
  <c r="AN7" i="10"/>
  <c r="AO23" i="10"/>
  <c r="AO21" i="10"/>
  <c r="AO19" i="10"/>
  <c r="AO17" i="10"/>
  <c r="AO14" i="10"/>
  <c r="AO12" i="10"/>
  <c r="AO10" i="10"/>
  <c r="AO8" i="10"/>
  <c r="AO6" i="10"/>
  <c r="AP24" i="10"/>
  <c r="AP22" i="10"/>
  <c r="AP20" i="10"/>
  <c r="AP18" i="10"/>
  <c r="AP15" i="10"/>
  <c r="AP13" i="10"/>
  <c r="AP11" i="10"/>
  <c r="AP9" i="10"/>
  <c r="AP7" i="10"/>
  <c r="AQ23" i="10"/>
  <c r="AQ21" i="10"/>
  <c r="AQ19" i="10"/>
  <c r="AQ17" i="10"/>
  <c r="AQ14" i="10"/>
  <c r="AQ12" i="10"/>
  <c r="AQ10" i="10"/>
  <c r="AQ8" i="10"/>
  <c r="AQ6" i="10"/>
  <c r="AM24" i="10"/>
  <c r="AM22" i="10"/>
  <c r="AM20" i="10"/>
  <c r="AM18" i="10"/>
  <c r="AM15" i="10"/>
  <c r="AM13" i="10"/>
  <c r="AM11" i="10"/>
  <c r="AM9" i="10"/>
  <c r="AM7" i="10"/>
  <c r="AM5" i="10"/>
  <c r="AM4" i="10"/>
  <c r="AM23" i="10"/>
  <c r="AM21" i="10"/>
  <c r="AM19" i="10"/>
  <c r="AM17" i="10"/>
  <c r="AM14" i="10"/>
  <c r="AM12" i="10"/>
  <c r="AM10" i="10"/>
  <c r="AM8" i="10"/>
  <c r="AM6" i="10"/>
  <c r="AL24" i="10"/>
  <c r="AL22" i="10"/>
  <c r="AL13" i="10"/>
  <c r="AL5" i="10"/>
  <c r="AL19" i="10"/>
  <c r="AL10" i="10"/>
  <c r="AL12" i="10"/>
  <c r="AL11" i="10"/>
  <c r="AL21" i="10"/>
  <c r="AL9" i="10"/>
  <c r="AL20" i="10"/>
  <c r="AL8" i="10"/>
  <c r="AL4" i="10"/>
  <c r="AL18" i="10"/>
  <c r="AL15" i="10"/>
  <c r="AL7" i="10"/>
  <c r="AL23" i="10"/>
  <c r="AL14" i="10"/>
  <c r="AL6" i="10"/>
  <c r="M11" i="18"/>
  <c r="I5" i="18"/>
  <c r="M9" i="18"/>
  <c r="J9" i="18"/>
  <c r="J13" i="18"/>
  <c r="M8" i="18"/>
  <c r="J12" i="18"/>
  <c r="J5" i="18"/>
  <c r="J7" i="18"/>
  <c r="M14" i="18"/>
  <c r="C10" i="18" a="1"/>
  <c r="I12" i="18"/>
  <c r="M10" i="18"/>
  <c r="I7" i="18"/>
  <c r="I9" i="18"/>
  <c r="I13" i="18"/>
  <c r="M6" i="18"/>
  <c r="M7" i="18"/>
  <c r="J8" i="18"/>
  <c r="I8" i="18"/>
  <c r="I6" i="18"/>
  <c r="J6" i="18"/>
  <c r="M5" i="18"/>
  <c r="B6" i="18" a="1"/>
  <c r="C10" i="18" l="1"/>
  <c r="O10" i="18"/>
  <c r="N10" i="18"/>
  <c r="J11" i="18"/>
  <c r="G157" i="16"/>
  <c r="B6" i="18"/>
  <c r="E5" i="21" s="1"/>
  <c r="AJ15" i="16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201" i="16"/>
  <c r="D201" i="16"/>
  <c r="E127" i="16"/>
  <c r="D127" i="16"/>
  <c r="D204" i="16"/>
  <c r="E204" i="16"/>
  <c r="E130" i="16"/>
  <c r="D130" i="16"/>
  <c r="D108" i="16"/>
  <c r="E108" i="16"/>
  <c r="E82" i="16"/>
  <c r="D82" i="16"/>
  <c r="E128" i="16"/>
  <c r="D128" i="16"/>
  <c r="D202" i="16"/>
  <c r="E202" i="16"/>
  <c r="E106" i="16"/>
  <c r="D106" i="16"/>
  <c r="E85" i="16"/>
  <c r="D85" i="16"/>
  <c r="D199" i="16"/>
  <c r="E199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200" i="16"/>
  <c r="D200" i="16"/>
  <c r="E132" i="16"/>
  <c r="D132" i="16"/>
  <c r="D104" i="16"/>
  <c r="E104" i="16"/>
  <c r="E107" i="16"/>
  <c r="D107" i="16"/>
  <c r="E203" i="16"/>
  <c r="D203" i="16"/>
  <c r="D129" i="16"/>
  <c r="E129" i="16"/>
  <c r="H181" i="16"/>
  <c r="G181" i="16"/>
  <c r="H180" i="16"/>
  <c r="G180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J14" i="18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G42" i="16"/>
  <c r="AJ42" i="16" s="1"/>
  <c r="H65" i="16"/>
  <c r="AJ66" i="16" s="1"/>
  <c r="AQ25" i="10"/>
  <c r="AO25" i="10"/>
  <c r="AL25" i="10"/>
  <c r="AP25" i="10"/>
  <c r="AM25" i="10"/>
  <c r="AN25" i="10"/>
  <c r="F10" i="18" a="1"/>
  <c r="F7" i="18" a="1"/>
  <c r="C12" i="18" a="1"/>
  <c r="C7" i="18" a="1"/>
  <c r="B8" i="18" a="1"/>
  <c r="F11" i="18" a="1"/>
  <c r="C13" i="18" a="1"/>
  <c r="F9" i="18" a="1"/>
  <c r="C8" i="18" a="1"/>
  <c r="B5" i="18" a="1"/>
  <c r="F8" i="18" a="1"/>
  <c r="F5" i="18" a="1"/>
  <c r="B7" i="18" a="1"/>
  <c r="B9" i="18" a="1"/>
  <c r="F6" i="18" a="1"/>
  <c r="B12" i="18" a="1"/>
  <c r="C6" i="18" a="1"/>
  <c r="B13" i="18" a="1"/>
  <c r="C9" i="18" a="1"/>
  <c r="C5" i="18" a="1"/>
  <c r="F8" i="18" l="1"/>
  <c r="G7" i="21" s="1"/>
  <c r="F10" i="18"/>
  <c r="H10" i="18" s="1"/>
  <c r="C13" i="18"/>
  <c r="B12" i="18"/>
  <c r="C7" i="18"/>
  <c r="F6" i="21" s="1"/>
  <c r="F7" i="18"/>
  <c r="G6" i="21" s="1"/>
  <c r="G10" i="18"/>
  <c r="B9" i="18"/>
  <c r="E8" i="21" s="1"/>
  <c r="C9" i="18"/>
  <c r="F8" i="21" s="1"/>
  <c r="B5" i="18"/>
  <c r="E4" i="21" s="1"/>
  <c r="C5" i="18"/>
  <c r="F4" i="21" s="1"/>
  <c r="C8" i="18"/>
  <c r="F7" i="21" s="1"/>
  <c r="F5" i="18"/>
  <c r="G4" i="21" s="1"/>
  <c r="C12" i="18"/>
  <c r="F9" i="18"/>
  <c r="G8" i="21" s="1"/>
  <c r="B8" i="18"/>
  <c r="E7" i="21" s="1"/>
  <c r="B13" i="18"/>
  <c r="C6" i="18"/>
  <c r="F5" i="21" s="1"/>
  <c r="F6" i="18"/>
  <c r="G5" i="21" s="1"/>
  <c r="F11" i="18"/>
  <c r="G9" i="21" s="1"/>
  <c r="B7" i="18"/>
  <c r="E6" i="21" s="1"/>
  <c r="O14" i="18"/>
  <c r="D176" i="16"/>
  <c r="E176" i="16"/>
  <c r="D178" i="16"/>
  <c r="E178" i="16"/>
  <c r="D173" i="16"/>
  <c r="E173" i="16"/>
  <c r="D175" i="16"/>
  <c r="E175" i="16"/>
  <c r="D174" i="16"/>
  <c r="E174" i="16"/>
  <c r="D177" i="16"/>
  <c r="E177" i="16"/>
  <c r="N14" i="18"/>
  <c r="O11" i="18"/>
  <c r="N11" i="18"/>
  <c r="X43" i="9"/>
  <c r="X44" i="9"/>
  <c r="X45" i="9"/>
  <c r="X46" i="9"/>
  <c r="X47" i="9"/>
  <c r="X48" i="9"/>
  <c r="X49" i="9"/>
  <c r="X50" i="9"/>
  <c r="X51" i="9"/>
  <c r="X52" i="9"/>
  <c r="X53" i="9"/>
  <c r="X54" i="9"/>
  <c r="X56" i="9"/>
  <c r="X57" i="9"/>
  <c r="X58" i="9"/>
  <c r="X59" i="9"/>
  <c r="X60" i="9"/>
  <c r="X61" i="9"/>
  <c r="X62" i="9"/>
  <c r="X63" i="9"/>
  <c r="Y43" i="9"/>
  <c r="Z43" i="9"/>
  <c r="AA43" i="9"/>
  <c r="AB43" i="9"/>
  <c r="AC43" i="9"/>
  <c r="AD43" i="9"/>
  <c r="AE43" i="9"/>
  <c r="AF43" i="9"/>
  <c r="AG43" i="9"/>
  <c r="AK4" i="10" s="1"/>
  <c r="Y44" i="9"/>
  <c r="Z44" i="9"/>
  <c r="AA44" i="9"/>
  <c r="AB44" i="9"/>
  <c r="AC44" i="9"/>
  <c r="AD44" i="9"/>
  <c r="AE44" i="9"/>
  <c r="AF44" i="9"/>
  <c r="AG44" i="9"/>
  <c r="AK5" i="10" s="1"/>
  <c r="Y45" i="9"/>
  <c r="Z45" i="9"/>
  <c r="AA45" i="9"/>
  <c r="AB45" i="9"/>
  <c r="AC45" i="9"/>
  <c r="AD45" i="9"/>
  <c r="AE45" i="9"/>
  <c r="AF45" i="9"/>
  <c r="AG45" i="9"/>
  <c r="AK6" i="10" s="1"/>
  <c r="Y46" i="9"/>
  <c r="Z46" i="9"/>
  <c r="AA46" i="9"/>
  <c r="AB46" i="9"/>
  <c r="AC46" i="9"/>
  <c r="AD46" i="9"/>
  <c r="AE46" i="9"/>
  <c r="AF46" i="9"/>
  <c r="AG46" i="9"/>
  <c r="AK7" i="10" s="1"/>
  <c r="Y47" i="9"/>
  <c r="Z47" i="9"/>
  <c r="AA47" i="9"/>
  <c r="AB47" i="9"/>
  <c r="AC47" i="9"/>
  <c r="AD47" i="9"/>
  <c r="AE47" i="9"/>
  <c r="AF47" i="9"/>
  <c r="AG47" i="9"/>
  <c r="AK8" i="10" s="1"/>
  <c r="Y48" i="9"/>
  <c r="Z48" i="9"/>
  <c r="AA48" i="9"/>
  <c r="AB48" i="9"/>
  <c r="AC48" i="9"/>
  <c r="AD48" i="9"/>
  <c r="AE48" i="9"/>
  <c r="AF48" i="9"/>
  <c r="AG48" i="9"/>
  <c r="AK9" i="10" s="1"/>
  <c r="Y49" i="9"/>
  <c r="Z49" i="9"/>
  <c r="AA49" i="9"/>
  <c r="AB49" i="9"/>
  <c r="AC49" i="9"/>
  <c r="AD49" i="9"/>
  <c r="AE49" i="9"/>
  <c r="AF49" i="9"/>
  <c r="AG49" i="9"/>
  <c r="AK10" i="10" s="1"/>
  <c r="Y50" i="9"/>
  <c r="Z50" i="9"/>
  <c r="AA50" i="9"/>
  <c r="AB50" i="9"/>
  <c r="AC50" i="9"/>
  <c r="AD50" i="9"/>
  <c r="AE50" i="9"/>
  <c r="AF50" i="9"/>
  <c r="AG50" i="9"/>
  <c r="AK11" i="10" s="1"/>
  <c r="Y51" i="9"/>
  <c r="Z51" i="9"/>
  <c r="AA51" i="9"/>
  <c r="AB51" i="9"/>
  <c r="AC51" i="9"/>
  <c r="AD51" i="9"/>
  <c r="AE51" i="9"/>
  <c r="AF51" i="9"/>
  <c r="AG51" i="9"/>
  <c r="AK12" i="10" s="1"/>
  <c r="Y52" i="9"/>
  <c r="Z52" i="9"/>
  <c r="AA52" i="9"/>
  <c r="AB52" i="9"/>
  <c r="AC52" i="9"/>
  <c r="AD52" i="9"/>
  <c r="AE52" i="9"/>
  <c r="AF52" i="9"/>
  <c r="AG52" i="9"/>
  <c r="AK13" i="10" s="1"/>
  <c r="Y53" i="9"/>
  <c r="Z53" i="9"/>
  <c r="AA53" i="9"/>
  <c r="AB53" i="9"/>
  <c r="AC53" i="9"/>
  <c r="AD53" i="9"/>
  <c r="AE53" i="9"/>
  <c r="AF53" i="9"/>
  <c r="AG53" i="9"/>
  <c r="AK14" i="10" s="1"/>
  <c r="Y54" i="9"/>
  <c r="Z54" i="9"/>
  <c r="AA54" i="9"/>
  <c r="AB54" i="9"/>
  <c r="AC54" i="9"/>
  <c r="AD54" i="9"/>
  <c r="AE54" i="9"/>
  <c r="AF54" i="9"/>
  <c r="AG54" i="9"/>
  <c r="AK15" i="10" s="1"/>
  <c r="Y56" i="9"/>
  <c r="Z56" i="9"/>
  <c r="AA56" i="9"/>
  <c r="AB56" i="9"/>
  <c r="AC56" i="9"/>
  <c r="AD56" i="9"/>
  <c r="AE56" i="9"/>
  <c r="AF56" i="9"/>
  <c r="AG56" i="9"/>
  <c r="AK17" i="10" s="1"/>
  <c r="Y57" i="9"/>
  <c r="Z57" i="9"/>
  <c r="AA57" i="9"/>
  <c r="AB57" i="9"/>
  <c r="AC57" i="9"/>
  <c r="AD57" i="9"/>
  <c r="AE57" i="9"/>
  <c r="AF57" i="9"/>
  <c r="AG57" i="9"/>
  <c r="AK18" i="10" s="1"/>
  <c r="Y58" i="9"/>
  <c r="Z58" i="9"/>
  <c r="AA58" i="9"/>
  <c r="AB58" i="9"/>
  <c r="AC58" i="9"/>
  <c r="AD58" i="9"/>
  <c r="AE58" i="9"/>
  <c r="AF58" i="9"/>
  <c r="AG58" i="9"/>
  <c r="AK19" i="10" s="1"/>
  <c r="Y59" i="9"/>
  <c r="Z59" i="9"/>
  <c r="AA59" i="9"/>
  <c r="AB59" i="9"/>
  <c r="AC59" i="9"/>
  <c r="AD59" i="9"/>
  <c r="AE59" i="9"/>
  <c r="AF59" i="9"/>
  <c r="AG59" i="9"/>
  <c r="AK20" i="10" s="1"/>
  <c r="Y60" i="9"/>
  <c r="Z60" i="9"/>
  <c r="AA60" i="9"/>
  <c r="AB60" i="9"/>
  <c r="AC60" i="9"/>
  <c r="AD60" i="9"/>
  <c r="AE60" i="9"/>
  <c r="AF60" i="9"/>
  <c r="AG60" i="9"/>
  <c r="AK21" i="10" s="1"/>
  <c r="Y61" i="9"/>
  <c r="Z61" i="9"/>
  <c r="AA61" i="9"/>
  <c r="AB61" i="9"/>
  <c r="AC61" i="9"/>
  <c r="AD61" i="9"/>
  <c r="AE61" i="9"/>
  <c r="AF61" i="9"/>
  <c r="AG61" i="9"/>
  <c r="AK22" i="10" s="1"/>
  <c r="Y62" i="9"/>
  <c r="Z62" i="9"/>
  <c r="AA62" i="9"/>
  <c r="AB62" i="9"/>
  <c r="AC62" i="9"/>
  <c r="AD62" i="9"/>
  <c r="AE62" i="9"/>
  <c r="AF62" i="9"/>
  <c r="AG62" i="9"/>
  <c r="AK23" i="10" s="1"/>
  <c r="Y63" i="9"/>
  <c r="Z63" i="9"/>
  <c r="AA63" i="9"/>
  <c r="AB63" i="9"/>
  <c r="AC63" i="9"/>
  <c r="AD63" i="9"/>
  <c r="AE63" i="9"/>
  <c r="AF63" i="9"/>
  <c r="AG63" i="9"/>
  <c r="AK24" i="10" s="1"/>
  <c r="W43" i="9"/>
  <c r="W44" i="9"/>
  <c r="W45" i="9"/>
  <c r="W46" i="9"/>
  <c r="W47" i="9"/>
  <c r="W48" i="9"/>
  <c r="W49" i="9"/>
  <c r="W50" i="9"/>
  <c r="W51" i="9"/>
  <c r="W52" i="9"/>
  <c r="W53" i="9"/>
  <c r="W54" i="9"/>
  <c r="W56" i="9"/>
  <c r="W57" i="9"/>
  <c r="W58" i="9"/>
  <c r="W59" i="9"/>
  <c r="W60" i="9"/>
  <c r="W61" i="9"/>
  <c r="W62" i="9"/>
  <c r="W63" i="9"/>
  <c r="V43" i="9"/>
  <c r="V44" i="9"/>
  <c r="V45" i="9"/>
  <c r="V46" i="9"/>
  <c r="V47" i="9"/>
  <c r="V48" i="9"/>
  <c r="V49" i="9"/>
  <c r="V50" i="9"/>
  <c r="V51" i="9"/>
  <c r="V52" i="9"/>
  <c r="V53" i="9"/>
  <c r="V54" i="9"/>
  <c r="V56" i="9"/>
  <c r="V57" i="9"/>
  <c r="V58" i="9"/>
  <c r="V59" i="9"/>
  <c r="V60" i="9"/>
  <c r="V61" i="9"/>
  <c r="V62" i="9"/>
  <c r="V63" i="9"/>
  <c r="U43" i="9"/>
  <c r="U44" i="9"/>
  <c r="U45" i="9"/>
  <c r="U46" i="9"/>
  <c r="U47" i="9"/>
  <c r="U48" i="9"/>
  <c r="U49" i="9"/>
  <c r="U50" i="9"/>
  <c r="U51" i="9"/>
  <c r="U52" i="9"/>
  <c r="U53" i="9"/>
  <c r="U54" i="9"/>
  <c r="U56" i="9"/>
  <c r="U57" i="9"/>
  <c r="U58" i="9"/>
  <c r="U59" i="9"/>
  <c r="U60" i="9"/>
  <c r="U61" i="9"/>
  <c r="U62" i="9"/>
  <c r="U63" i="9"/>
  <c r="C11" i="18" l="1"/>
  <c r="F9" i="21" s="1"/>
  <c r="H6" i="18"/>
  <c r="H5" i="21" s="1"/>
  <c r="E9" i="20"/>
  <c r="F9" i="20"/>
  <c r="E103" i="16"/>
  <c r="D103" i="16"/>
  <c r="E80" i="16"/>
  <c r="D80" i="16"/>
  <c r="D126" i="16"/>
  <c r="E126" i="16"/>
  <c r="E198" i="16"/>
  <c r="D198" i="16"/>
  <c r="E34" i="16"/>
  <c r="D34" i="16"/>
  <c r="D9" i="16"/>
  <c r="E9" i="16"/>
  <c r="E57" i="16"/>
  <c r="D57" i="16"/>
  <c r="C14" i="18"/>
  <c r="AK25" i="10"/>
  <c r="T43" i="9"/>
  <c r="T44" i="9"/>
  <c r="T45" i="9"/>
  <c r="T46" i="9"/>
  <c r="T47" i="9"/>
  <c r="T48" i="9"/>
  <c r="T49" i="9"/>
  <c r="T50" i="9"/>
  <c r="T51" i="9"/>
  <c r="T52" i="9"/>
  <c r="T53" i="9"/>
  <c r="T54" i="9"/>
  <c r="T56" i="9"/>
  <c r="T57" i="9"/>
  <c r="T58" i="9"/>
  <c r="T59" i="9"/>
  <c r="T60" i="9"/>
  <c r="T61" i="9"/>
  <c r="T62" i="9"/>
  <c r="T63" i="9"/>
  <c r="S43" i="9"/>
  <c r="S44" i="9"/>
  <c r="S45" i="9"/>
  <c r="S46" i="9"/>
  <c r="S47" i="9"/>
  <c r="S48" i="9"/>
  <c r="S49" i="9"/>
  <c r="S50" i="9"/>
  <c r="S51" i="9"/>
  <c r="S52" i="9"/>
  <c r="S53" i="9"/>
  <c r="S54" i="9"/>
  <c r="S56" i="9"/>
  <c r="S57" i="9"/>
  <c r="S58" i="9"/>
  <c r="S59" i="9"/>
  <c r="S60" i="9"/>
  <c r="S61" i="9"/>
  <c r="S62" i="9"/>
  <c r="S63" i="9"/>
  <c r="R43" i="9"/>
  <c r="R44" i="9"/>
  <c r="R45" i="9"/>
  <c r="R46" i="9"/>
  <c r="R47" i="9"/>
  <c r="R48" i="9"/>
  <c r="R49" i="9"/>
  <c r="R50" i="9"/>
  <c r="R51" i="9"/>
  <c r="R52" i="9"/>
  <c r="R53" i="9"/>
  <c r="R54" i="9"/>
  <c r="R56" i="9"/>
  <c r="R57" i="9"/>
  <c r="R58" i="9"/>
  <c r="R59" i="9"/>
  <c r="R60" i="9"/>
  <c r="R61" i="9"/>
  <c r="R62" i="9"/>
  <c r="R63" i="9"/>
  <c r="E172" i="16" l="1"/>
  <c r="D172" i="16"/>
  <c r="D40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Q43" i="9" l="1"/>
  <c r="Q44" i="9"/>
  <c r="Q45" i="9"/>
  <c r="Q46" i="9"/>
  <c r="Q47" i="9"/>
  <c r="Q48" i="9"/>
  <c r="Q49" i="9"/>
  <c r="Q50" i="9"/>
  <c r="Q51" i="9"/>
  <c r="Q52" i="9"/>
  <c r="Q53" i="9"/>
  <c r="Q54" i="9"/>
  <c r="Q56" i="9"/>
  <c r="Q57" i="9"/>
  <c r="Q58" i="9"/>
  <c r="Q59" i="9"/>
  <c r="Q60" i="9"/>
  <c r="Q61" i="9"/>
  <c r="Q62" i="9"/>
  <c r="Q63" i="9"/>
  <c r="P43" i="9" l="1"/>
  <c r="P44" i="9"/>
  <c r="P45" i="9"/>
  <c r="P46" i="9"/>
  <c r="P47" i="9"/>
  <c r="P48" i="9"/>
  <c r="P49" i="9"/>
  <c r="P50" i="9"/>
  <c r="P51" i="9"/>
  <c r="P52" i="9"/>
  <c r="P53" i="9"/>
  <c r="P54" i="9"/>
  <c r="P56" i="9"/>
  <c r="P57" i="9"/>
  <c r="P58" i="9"/>
  <c r="P59" i="9"/>
  <c r="P60" i="9"/>
  <c r="P61" i="9"/>
  <c r="P62" i="9"/>
  <c r="P63" i="9"/>
  <c r="O43" i="9"/>
  <c r="O44" i="9"/>
  <c r="O45" i="9"/>
  <c r="O46" i="9"/>
  <c r="O47" i="9"/>
  <c r="O48" i="9"/>
  <c r="O49" i="9"/>
  <c r="O50" i="9"/>
  <c r="O51" i="9"/>
  <c r="O52" i="9"/>
  <c r="O53" i="9"/>
  <c r="O54" i="9"/>
  <c r="O56" i="9"/>
  <c r="O57" i="9"/>
  <c r="O58" i="9"/>
  <c r="O59" i="9"/>
  <c r="O60" i="9"/>
  <c r="O61" i="9"/>
  <c r="O62" i="9"/>
  <c r="O63" i="9"/>
  <c r="E31" i="9"/>
  <c r="E32" i="9"/>
  <c r="E29" i="9"/>
  <c r="E30" i="9"/>
  <c r="E28" i="9"/>
  <c r="S4" i="10" l="1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F62" i="9"/>
  <c r="G62" i="9"/>
  <c r="H62" i="9"/>
  <c r="I62" i="9"/>
  <c r="J62" i="9"/>
  <c r="K62" i="9"/>
  <c r="L62" i="9"/>
  <c r="M62" i="9"/>
  <c r="N62" i="9"/>
  <c r="F63" i="9"/>
  <c r="G63" i="9"/>
  <c r="H63" i="9"/>
  <c r="I63" i="9"/>
  <c r="J63" i="9"/>
  <c r="K63" i="9"/>
  <c r="L63" i="9"/>
  <c r="M63" i="9"/>
  <c r="N63" i="9"/>
  <c r="E44" i="9"/>
  <c r="E45" i="9"/>
  <c r="H6" i="10" s="1"/>
  <c r="E46" i="9"/>
  <c r="E47" i="9"/>
  <c r="E48" i="9"/>
  <c r="E49" i="9"/>
  <c r="E50" i="9"/>
  <c r="E51" i="9"/>
  <c r="E52" i="9"/>
  <c r="E53" i="9"/>
  <c r="E54" i="9"/>
  <c r="E56" i="9"/>
  <c r="E57" i="9"/>
  <c r="E58" i="9"/>
  <c r="E59" i="9"/>
  <c r="E60" i="9"/>
  <c r="E61" i="9"/>
  <c r="E62" i="9"/>
  <c r="E63" i="9"/>
  <c r="E43" i="9"/>
  <c r="D43" i="9"/>
  <c r="D44" i="9"/>
  <c r="D45" i="9"/>
  <c r="D46" i="9"/>
  <c r="D47" i="9"/>
  <c r="D48" i="9"/>
  <c r="D49" i="9"/>
  <c r="D50" i="9"/>
  <c r="D51" i="9"/>
  <c r="D52" i="9"/>
  <c r="D53" i="9"/>
  <c r="D54" i="9"/>
  <c r="D56" i="9"/>
  <c r="D57" i="9"/>
  <c r="D58" i="9"/>
  <c r="D59" i="9"/>
  <c r="D60" i="9"/>
  <c r="D61" i="9"/>
  <c r="D62" i="9"/>
  <c r="D63" i="9"/>
  <c r="AJ5" i="10" l="1"/>
  <c r="AJ13" i="10"/>
  <c r="AJ22" i="10"/>
  <c r="AJ8" i="10"/>
  <c r="AJ11" i="10"/>
  <c r="AJ21" i="10"/>
  <c r="AJ6" i="10"/>
  <c r="AJ14" i="10"/>
  <c r="AJ23" i="10"/>
  <c r="AJ24" i="10"/>
  <c r="AJ17" i="10"/>
  <c r="AJ12" i="10"/>
  <c r="AJ7" i="10"/>
  <c r="AJ15" i="10"/>
  <c r="AJ20" i="10"/>
  <c r="AJ9" i="10"/>
  <c r="AJ18" i="10"/>
  <c r="AJ10" i="10"/>
  <c r="AJ19" i="10"/>
  <c r="AJ4" i="10"/>
  <c r="AI11" i="10"/>
  <c r="AI20" i="10"/>
  <c r="AI23" i="10"/>
  <c r="AI24" i="10"/>
  <c r="AI9" i="10"/>
  <c r="AI19" i="10"/>
  <c r="AI4" i="10"/>
  <c r="AI12" i="10"/>
  <c r="AI21" i="10"/>
  <c r="AI14" i="10"/>
  <c r="AI7" i="10"/>
  <c r="AI17" i="10"/>
  <c r="AI10" i="10"/>
  <c r="AI5" i="10"/>
  <c r="AI13" i="10"/>
  <c r="AI22" i="10"/>
  <c r="AI6" i="10"/>
  <c r="AI15" i="10"/>
  <c r="AI8" i="10"/>
  <c r="AI18" i="10"/>
  <c r="AH4" i="10"/>
  <c r="AH6" i="10"/>
  <c r="AH9" i="10"/>
  <c r="AH11" i="10"/>
  <c r="AH13" i="10"/>
  <c r="AH15" i="10"/>
  <c r="AH18" i="10"/>
  <c r="AH20" i="10"/>
  <c r="AH22" i="10"/>
  <c r="AH24" i="10"/>
  <c r="AH5" i="10"/>
  <c r="AH7" i="10"/>
  <c r="AH10" i="10"/>
  <c r="AH12" i="10"/>
  <c r="AH14" i="10"/>
  <c r="AH17" i="10"/>
  <c r="AH19" i="10"/>
  <c r="AH21" i="10"/>
  <c r="AH23" i="10"/>
  <c r="AH8" i="10"/>
  <c r="AG4" i="10"/>
  <c r="AG6" i="10"/>
  <c r="AG8" i="10"/>
  <c r="AG10" i="10"/>
  <c r="AG12" i="10"/>
  <c r="AG14" i="10"/>
  <c r="AG17" i="10"/>
  <c r="AG19" i="10"/>
  <c r="AG21" i="10"/>
  <c r="AG23" i="10"/>
  <c r="AG5" i="10"/>
  <c r="AG7" i="10"/>
  <c r="AG9" i="10"/>
  <c r="AG11" i="10"/>
  <c r="AG13" i="10"/>
  <c r="AG15" i="10"/>
  <c r="AG18" i="10"/>
  <c r="AG20" i="10"/>
  <c r="AG22" i="10"/>
  <c r="AG24" i="10"/>
  <c r="AF10" i="10"/>
  <c r="AF19" i="10"/>
  <c r="AF18" i="10"/>
  <c r="AF11" i="10"/>
  <c r="AF20" i="10"/>
  <c r="AF9" i="10"/>
  <c r="AF4" i="10"/>
  <c r="AF12" i="10"/>
  <c r="AF21" i="10"/>
  <c r="AF5" i="10"/>
  <c r="AF13" i="10"/>
  <c r="AF22" i="10"/>
  <c r="AF6" i="10"/>
  <c r="AF14" i="10"/>
  <c r="AF23" i="10"/>
  <c r="AF8" i="10"/>
  <c r="AF7" i="10"/>
  <c r="AF15" i="10"/>
  <c r="AF24" i="10"/>
  <c r="AF17" i="10"/>
  <c r="AE4" i="10"/>
  <c r="AE6" i="10"/>
  <c r="AE8" i="10"/>
  <c r="AE10" i="10"/>
  <c r="AE12" i="10"/>
  <c r="AE14" i="10"/>
  <c r="AE17" i="10"/>
  <c r="AE19" i="10"/>
  <c r="AE21" i="10"/>
  <c r="AE23" i="10"/>
  <c r="AE5" i="10"/>
  <c r="AE7" i="10"/>
  <c r="AE9" i="10"/>
  <c r="AE11" i="10"/>
  <c r="AE13" i="10"/>
  <c r="AE15" i="10"/>
  <c r="AE18" i="10"/>
  <c r="AE20" i="10"/>
  <c r="AE22" i="10"/>
  <c r="AE24" i="10"/>
  <c r="AD11" i="10"/>
  <c r="AD20" i="10"/>
  <c r="AD4" i="10"/>
  <c r="AD12" i="10"/>
  <c r="AD21" i="10"/>
  <c r="AD23" i="10"/>
  <c r="AD5" i="10"/>
  <c r="AD13" i="10"/>
  <c r="AD22" i="10"/>
  <c r="AD6" i="10"/>
  <c r="AD14" i="10"/>
  <c r="AD7" i="10"/>
  <c r="AD15" i="10"/>
  <c r="AD24" i="10"/>
  <c r="AD8" i="10"/>
  <c r="AD17" i="10"/>
  <c r="AD9" i="10"/>
  <c r="AD18" i="10"/>
  <c r="AD10" i="10"/>
  <c r="AD19" i="10"/>
  <c r="AC5" i="10"/>
  <c r="AC7" i="10"/>
  <c r="AC9" i="10"/>
  <c r="AC11" i="10"/>
  <c r="AC13" i="10"/>
  <c r="AC15" i="10"/>
  <c r="AC18" i="10"/>
  <c r="AC20" i="10"/>
  <c r="AC22" i="10"/>
  <c r="AC24" i="10"/>
  <c r="AC4" i="10"/>
  <c r="AC6" i="10"/>
  <c r="AC8" i="10"/>
  <c r="AC10" i="10"/>
  <c r="AC12" i="10"/>
  <c r="AC14" i="10"/>
  <c r="AC17" i="10"/>
  <c r="AC19" i="10"/>
  <c r="AC21" i="10"/>
  <c r="AC23" i="10"/>
  <c r="AB4" i="10"/>
  <c r="AB6" i="10"/>
  <c r="AB8" i="10"/>
  <c r="AB10" i="10"/>
  <c r="AB12" i="10"/>
  <c r="AB14" i="10"/>
  <c r="AB17" i="10"/>
  <c r="AB19" i="10"/>
  <c r="AB21" i="10"/>
  <c r="AB23" i="10"/>
  <c r="AB5" i="10"/>
  <c r="AB7" i="10"/>
  <c r="AB9" i="10"/>
  <c r="AB11" i="10"/>
  <c r="AB13" i="10"/>
  <c r="AB15" i="10"/>
  <c r="AB18" i="10"/>
  <c r="AB20" i="10"/>
  <c r="AB22" i="10"/>
  <c r="AB24" i="10"/>
  <c r="AA20" i="10"/>
  <c r="AA11" i="10"/>
  <c r="AA19" i="10"/>
  <c r="AA10" i="10"/>
  <c r="AA15" i="10"/>
  <c r="AA14" i="10"/>
  <c r="AA22" i="10"/>
  <c r="AA4" i="10"/>
  <c r="AA18" i="10"/>
  <c r="AA9" i="10"/>
  <c r="AA7" i="10"/>
  <c r="AA6" i="10"/>
  <c r="AA5" i="10"/>
  <c r="AA21" i="10"/>
  <c r="AA17" i="10"/>
  <c r="AA8" i="10"/>
  <c r="AA24" i="10"/>
  <c r="AA23" i="10"/>
  <c r="AA13" i="10"/>
  <c r="AA12" i="10"/>
  <c r="Z4" i="10"/>
  <c r="Z6" i="10"/>
  <c r="Z8" i="10"/>
  <c r="Z10" i="10"/>
  <c r="Z12" i="10"/>
  <c r="Z14" i="10"/>
  <c r="Z17" i="10"/>
  <c r="Z19" i="10"/>
  <c r="Z21" i="10"/>
  <c r="Z23" i="10"/>
  <c r="Z5" i="10"/>
  <c r="Z7" i="10"/>
  <c r="Z9" i="10"/>
  <c r="Z11" i="10"/>
  <c r="Z13" i="10"/>
  <c r="Z15" i="10"/>
  <c r="Z18" i="10"/>
  <c r="Z20" i="10"/>
  <c r="Z22" i="10"/>
  <c r="Z24" i="10"/>
  <c r="Y4" i="10"/>
  <c r="Y8" i="10"/>
  <c r="Y12" i="10"/>
  <c r="Y17" i="10"/>
  <c r="Y21" i="10"/>
  <c r="Y10" i="10"/>
  <c r="Y14" i="10"/>
  <c r="Y23" i="10"/>
  <c r="Y7" i="10"/>
  <c r="Y15" i="10"/>
  <c r="Y5" i="10"/>
  <c r="Y9" i="10"/>
  <c r="Y13" i="10"/>
  <c r="Y18" i="10"/>
  <c r="Y22" i="10"/>
  <c r="Y6" i="10"/>
  <c r="Y19" i="10"/>
  <c r="Y11" i="10"/>
  <c r="Y20" i="10"/>
  <c r="Y24" i="10"/>
  <c r="X6" i="10"/>
  <c r="X10" i="10"/>
  <c r="X14" i="10"/>
  <c r="X19" i="10"/>
  <c r="X23" i="10"/>
  <c r="X11" i="10"/>
  <c r="X20" i="10"/>
  <c r="X4" i="10"/>
  <c r="X8" i="10"/>
  <c r="X12" i="10"/>
  <c r="X17" i="10"/>
  <c r="X21" i="10"/>
  <c r="X5" i="10"/>
  <c r="X9" i="10"/>
  <c r="X13" i="10"/>
  <c r="X18" i="10"/>
  <c r="X22" i="10"/>
  <c r="X7" i="10"/>
  <c r="X15" i="10"/>
  <c r="X24" i="10"/>
  <c r="W4" i="10"/>
  <c r="W8" i="10"/>
  <c r="W12" i="10"/>
  <c r="W17" i="10"/>
  <c r="W21" i="10"/>
  <c r="W10" i="10"/>
  <c r="W14" i="10"/>
  <c r="W19" i="10"/>
  <c r="W11" i="10"/>
  <c r="W20" i="10"/>
  <c r="W5" i="10"/>
  <c r="W9" i="10"/>
  <c r="W13" i="10"/>
  <c r="W18" i="10"/>
  <c r="W22" i="10"/>
  <c r="W6" i="10"/>
  <c r="W23" i="10"/>
  <c r="W7" i="10"/>
  <c r="W15" i="10"/>
  <c r="W24" i="10"/>
  <c r="V6" i="10"/>
  <c r="V10" i="10"/>
  <c r="V14" i="10"/>
  <c r="V19" i="10"/>
  <c r="V23" i="10"/>
  <c r="V8" i="10"/>
  <c r="V17" i="10"/>
  <c r="V5" i="10"/>
  <c r="V18" i="10"/>
  <c r="V7" i="10"/>
  <c r="V11" i="10"/>
  <c r="V15" i="10"/>
  <c r="V20" i="10"/>
  <c r="V24" i="10"/>
  <c r="V12" i="10"/>
  <c r="V21" i="10"/>
  <c r="V9" i="10"/>
  <c r="V13" i="10"/>
  <c r="V22" i="10"/>
  <c r="V4" i="10"/>
  <c r="U4" i="10"/>
  <c r="U8" i="10"/>
  <c r="U12" i="10"/>
  <c r="U17" i="10"/>
  <c r="U21" i="10"/>
  <c r="U6" i="10"/>
  <c r="U14" i="10"/>
  <c r="U19" i="10"/>
  <c r="U11" i="10"/>
  <c r="U20" i="10"/>
  <c r="U5" i="10"/>
  <c r="U9" i="10"/>
  <c r="U13" i="10"/>
  <c r="U18" i="10"/>
  <c r="U22" i="10"/>
  <c r="U10" i="10"/>
  <c r="U23" i="10"/>
  <c r="U7" i="10"/>
  <c r="U15" i="10"/>
  <c r="U24" i="10"/>
  <c r="T4" i="10"/>
  <c r="T8" i="10"/>
  <c r="T12" i="10"/>
  <c r="T17" i="10"/>
  <c r="T21" i="10"/>
  <c r="T5" i="10"/>
  <c r="T9" i="10"/>
  <c r="T13" i="10"/>
  <c r="T22" i="10"/>
  <c r="T18" i="10"/>
  <c r="T6" i="10"/>
  <c r="T10" i="10"/>
  <c r="T14" i="10"/>
  <c r="T19" i="10"/>
  <c r="T23" i="10"/>
  <c r="T7" i="10"/>
  <c r="T11" i="10"/>
  <c r="T15" i="10"/>
  <c r="T20" i="10"/>
  <c r="T24" i="10"/>
  <c r="S12" i="10"/>
  <c r="S5" i="10"/>
  <c r="S9" i="10"/>
  <c r="S13" i="10"/>
  <c r="S18" i="10"/>
  <c r="S22" i="10"/>
  <c r="S11" i="10"/>
  <c r="S20" i="10"/>
  <c r="S8" i="10"/>
  <c r="S21" i="10"/>
  <c r="S6" i="10"/>
  <c r="S10" i="10"/>
  <c r="S14" i="10"/>
  <c r="S19" i="10"/>
  <c r="S23" i="10"/>
  <c r="S7" i="10"/>
  <c r="S15" i="10"/>
  <c r="S24" i="10"/>
  <c r="S17" i="10"/>
  <c r="R4" i="10"/>
  <c r="R8" i="10"/>
  <c r="R12" i="10"/>
  <c r="R17" i="10"/>
  <c r="R21" i="10"/>
  <c r="R18" i="10"/>
  <c r="R5" i="10"/>
  <c r="R9" i="10"/>
  <c r="R13" i="10"/>
  <c r="R22" i="10"/>
  <c r="R6" i="10"/>
  <c r="R10" i="10"/>
  <c r="R14" i="10"/>
  <c r="R19" i="10"/>
  <c r="R23" i="10"/>
  <c r="R7" i="10"/>
  <c r="R11" i="10"/>
  <c r="R15" i="10"/>
  <c r="R20" i="10"/>
  <c r="R24" i="10"/>
  <c r="Q24" i="10"/>
  <c r="M24" i="10"/>
  <c r="I24" i="10"/>
  <c r="P21" i="10"/>
  <c r="L21" i="10"/>
  <c r="Q20" i="10"/>
  <c r="M20" i="10"/>
  <c r="I20" i="10"/>
  <c r="P17" i="10"/>
  <c r="L17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1" i="10"/>
  <c r="H17" i="10"/>
  <c r="H12" i="10"/>
  <c r="H8" i="10"/>
  <c r="N23" i="10"/>
  <c r="J23" i="10"/>
  <c r="N19" i="10"/>
  <c r="J19" i="10"/>
  <c r="N14" i="10"/>
  <c r="J14" i="10"/>
  <c r="N10" i="10"/>
  <c r="J10" i="10"/>
  <c r="N6" i="10"/>
  <c r="J6" i="10"/>
  <c r="Q12" i="10"/>
  <c r="M17" i="10"/>
  <c r="I21" i="10"/>
  <c r="J5" i="10"/>
  <c r="P4" i="10"/>
  <c r="L4" i="10"/>
  <c r="H23" i="10"/>
  <c r="H19" i="10"/>
  <c r="H14" i="10"/>
  <c r="H10" i="10"/>
  <c r="K24" i="10"/>
  <c r="P23" i="10"/>
  <c r="L23" i="10"/>
  <c r="Q22" i="10"/>
  <c r="M22" i="10"/>
  <c r="I22" i="10"/>
  <c r="N21" i="10"/>
  <c r="J21" i="10"/>
  <c r="O20" i="10"/>
  <c r="P19" i="10"/>
  <c r="L19" i="10"/>
  <c r="Q18" i="10"/>
  <c r="M18" i="10"/>
  <c r="I18" i="10"/>
  <c r="N17" i="10"/>
  <c r="J17" i="10"/>
  <c r="P14" i="10"/>
  <c r="L14" i="10"/>
  <c r="N12" i="10"/>
  <c r="J12" i="10"/>
  <c r="P10" i="10"/>
  <c r="L10" i="10"/>
  <c r="N8" i="10"/>
  <c r="O7" i="10"/>
  <c r="K11" i="10"/>
  <c r="K4" i="10"/>
  <c r="I17" i="10"/>
  <c r="M12" i="10"/>
  <c r="Q8" i="10"/>
  <c r="H24" i="10"/>
  <c r="H20" i="10"/>
  <c r="H15" i="10"/>
  <c r="H11" i="10"/>
  <c r="H7" i="10"/>
  <c r="P24" i="10"/>
  <c r="L24" i="10"/>
  <c r="Q23" i="10"/>
  <c r="M23" i="10"/>
  <c r="I23" i="10"/>
  <c r="O22" i="10"/>
  <c r="J22" i="10"/>
  <c r="O21" i="10"/>
  <c r="K21" i="10"/>
  <c r="P20" i="10"/>
  <c r="L20" i="10"/>
  <c r="Q19" i="10"/>
  <c r="M19" i="10"/>
  <c r="I19" i="10"/>
  <c r="N18" i="10"/>
  <c r="K18" i="10"/>
  <c r="O17" i="10"/>
  <c r="K17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1" i="10"/>
  <c r="K20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1" i="10"/>
  <c r="Q17" i="10"/>
  <c r="K15" i="10"/>
  <c r="O11" i="10"/>
  <c r="I8" i="10"/>
  <c r="Q13" i="10"/>
  <c r="M9" i="10"/>
  <c r="H22" i="10"/>
  <c r="H18" i="10"/>
  <c r="H13" i="10"/>
  <c r="H9" i="10"/>
  <c r="H5" i="10"/>
  <c r="N24" i="10"/>
  <c r="J24" i="10"/>
  <c r="O23" i="10"/>
  <c r="K23" i="10"/>
  <c r="P22" i="10"/>
  <c r="L22" i="10"/>
  <c r="N20" i="10"/>
  <c r="J20" i="10"/>
  <c r="O19" i="10"/>
  <c r="K19" i="10"/>
  <c r="P18" i="10"/>
  <c r="L18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4" i="10"/>
  <c r="K22" i="10"/>
  <c r="O18" i="10"/>
  <c r="K13" i="10"/>
  <c r="O9" i="10"/>
  <c r="K5" i="10"/>
  <c r="N22" i="10"/>
  <c r="J18" i="10"/>
  <c r="N13" i="10"/>
  <c r="J9" i="10"/>
  <c r="N5" i="10"/>
  <c r="C18" i="20" l="1"/>
  <c r="E4" i="20"/>
  <c r="F4" i="20"/>
  <c r="C17" i="20"/>
  <c r="F5" i="20"/>
  <c r="E5" i="20"/>
  <c r="F8" i="20"/>
  <c r="E8" i="20"/>
  <c r="E7" i="20"/>
  <c r="F7" i="20"/>
  <c r="F6" i="20"/>
  <c r="E6" i="20"/>
  <c r="P25" i="10"/>
  <c r="H25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95" i="16"/>
  <c r="D195" i="16"/>
  <c r="B207" i="16"/>
  <c r="D193" i="16"/>
  <c r="E193" i="16"/>
  <c r="B206" i="16"/>
  <c r="E124" i="16"/>
  <c r="D124" i="16"/>
  <c r="D125" i="16"/>
  <c r="E125" i="16"/>
  <c r="D196" i="16"/>
  <c r="E196" i="16"/>
  <c r="D194" i="16"/>
  <c r="E194" i="16"/>
  <c r="D77" i="16"/>
  <c r="E77" i="16"/>
  <c r="E197" i="16"/>
  <c r="D197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2" i="18"/>
  <c r="L12" i="18"/>
  <c r="K9" i="18"/>
  <c r="L9" i="18"/>
  <c r="D30" i="16"/>
  <c r="E30" i="16"/>
  <c r="I14" i="18"/>
  <c r="I11" i="18"/>
  <c r="K13" i="18"/>
  <c r="L13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5" i="10"/>
  <c r="O25" i="10"/>
  <c r="M25" i="10"/>
  <c r="X25" i="10"/>
  <c r="AA25" i="10"/>
  <c r="J25" i="10"/>
  <c r="L25" i="10"/>
  <c r="AD25" i="10"/>
  <c r="U25" i="10"/>
  <c r="W25" i="10"/>
  <c r="Y25" i="10"/>
  <c r="AJ25" i="10"/>
  <c r="Q25" i="10"/>
  <c r="R25" i="10"/>
  <c r="S25" i="10"/>
  <c r="T25" i="10"/>
  <c r="AC25" i="10"/>
  <c r="AH25" i="10"/>
  <c r="K25" i="10"/>
  <c r="AF25" i="10"/>
  <c r="N25" i="10"/>
  <c r="V25" i="10"/>
  <c r="Z25" i="10"/>
  <c r="AB25" i="10"/>
  <c r="AE25" i="10"/>
  <c r="AG25" i="10"/>
  <c r="AI25" i="10"/>
  <c r="F17" i="20" l="1"/>
  <c r="E17" i="20"/>
  <c r="E170" i="16"/>
  <c r="D170" i="16"/>
  <c r="D169" i="16"/>
  <c r="E169" i="16"/>
  <c r="D171" i="16"/>
  <c r="E171" i="16"/>
  <c r="E134" i="16"/>
  <c r="D134" i="16"/>
  <c r="D206" i="16"/>
  <c r="AJ201" i="16" s="1"/>
  <c r="E206" i="16"/>
  <c r="AJ200" i="16" s="1"/>
  <c r="E111" i="16"/>
  <c r="AJ105" i="16" s="1"/>
  <c r="D111" i="16"/>
  <c r="AJ106" i="16" s="1"/>
  <c r="E88" i="16"/>
  <c r="AJ82" i="16" s="1"/>
  <c r="D88" i="16"/>
  <c r="AJ83" i="16" s="1"/>
  <c r="D167" i="16"/>
  <c r="E167" i="16"/>
  <c r="B181" i="16"/>
  <c r="B180" i="16"/>
  <c r="D168" i="16"/>
  <c r="E168" i="16"/>
  <c r="K11" i="18"/>
  <c r="L11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E180" i="16" l="1"/>
  <c r="D180" i="16"/>
  <c r="D13" i="18" l="1"/>
  <c r="E13" i="18"/>
  <c r="D12" i="18"/>
  <c r="B14" i="18"/>
  <c r="E12" i="18"/>
  <c r="D9" i="18"/>
  <c r="E9" i="18"/>
  <c r="D8" i="18"/>
  <c r="E8" i="18"/>
  <c r="D7" i="18"/>
  <c r="E7" i="18"/>
  <c r="D6" i="18"/>
  <c r="E6" i="18"/>
  <c r="D5" i="18"/>
  <c r="B11" i="18"/>
  <c r="E9" i="21" s="1"/>
  <c r="E5" i="18"/>
  <c r="F14" i="18"/>
  <c r="H14" i="18" s="1"/>
  <c r="H11" i="18"/>
  <c r="H9" i="21" s="1"/>
  <c r="G11" i="18"/>
  <c r="H9" i="18"/>
  <c r="H8" i="21" s="1"/>
  <c r="G9" i="18"/>
  <c r="H7" i="18"/>
  <c r="H6" i="21" s="1"/>
  <c r="G7" i="18"/>
  <c r="H8" i="18"/>
  <c r="H7" i="21" s="1"/>
  <c r="G8" i="18"/>
  <c r="G6" i="18"/>
  <c r="G5" i="18"/>
  <c r="H5" i="18"/>
  <c r="H4" i="21" s="1"/>
  <c r="F18" i="16"/>
  <c r="E11" i="18" l="1"/>
  <c r="D11" i="18"/>
  <c r="G14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<sst xmlns="http://schemas.openxmlformats.org/spreadsheetml/2006/main" count="582" uniqueCount="223">
  <si>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</si>
  <si>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</si>
  <si>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</si>
  <si>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</si>
  <si>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</si>
  <si>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</si>
  <si>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</si>
  <si>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</si>
  <si>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</si>
  <si>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</si>
  <si>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</si>
  <si>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</si>
  <si>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</si>
  <si>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</si>
  <si>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</si>
  <si>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</si>
  <si>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</si>
  <si>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</si>
  <si>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</si>
  <si>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</si>
  <si>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</si>
  <si>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</si>
  <si>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</si>
  <si>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</si>
  <si>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</si>
  <si>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</si>
  <si>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</si>
  <si>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</si>
  <si>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</si>
  <si>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</si>
  <si>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</si>
  <si>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</si>
  <si>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</si>
  <si>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</si>
  <si>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</si>
  <si>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</si>
  <si>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</si>
  <si>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</si>
  <si>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</si>
  <si>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</si>
  <si>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</si>
  <si>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</si>
  <si>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</si>
  <si>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</si>
  <si>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</si>
  <si>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</si>
  <si>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</si>
  <si>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</si>
  <si>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</si>
  <si>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</si>
  <si>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</si>
  <si>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</si>
  <si>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</si>
  <si>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</si>
  <si>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</si>
  <si>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</si>
  <si>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</si>
  <si>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</si>
  <si>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</si>
  <si>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</si>
  <si>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</si>
  <si>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</si>
  <si>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</si>
  <si>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</si>
  <si>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</si>
  <si>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</si>
  <si>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</si>
  <si>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</si>
  <si>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</si>
  <si>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</si>
  <si>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</si>
  <si>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</si>
  <si>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</si>
  <si>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</si>
  <si>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</si>
  <si>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</si>
  <si>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</si>
  <si>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</si>
  <si>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</si>
  <si>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</si>
  <si>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</si>
  <si>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</si>
  <si>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</si>
  <si>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</si>
  <si>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</si>
  <si>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</si>
  <si>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</si>
  <si>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</si>
  <si>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</si>
  <si>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</si>
  <si>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</si>
  <si>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</si>
  <si>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</si>
  <si>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</si>
  <si>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</si>
  <si>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</si>
  <si>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</si>
  <si>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</si>
  <si>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</si>
  <si>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</si>
  <si>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1.2 Ieņēmumi no uzņēmumu ienākuma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</si>
  <si>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</si>
  <si>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</si>
  <si>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</si>
  <si>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</si>
  <si>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</si>
  <si>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</si>
  <si>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</si>
  <si>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</si>
  <si>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</si>
  <si>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</si>
  <si>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</si>
  <si>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</si>
  <si>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</si>
  <si>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</si>
  <si>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</si>
  <si>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</si>
  <si>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</si>
  <si>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</si>
  <si>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</si>
  <si>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</si>
  <si>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</si>
  <si>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</si>
  <si>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</si>
  <si>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</si>
  <si>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</si>
  <si>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</si>
  <si>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</si>
  <si>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</si>
  <si>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</si>
  <si>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</si>
  <si>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</si>
  <si>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</si>
  <si>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</si>
  <si>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</si>
  <si>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</si>
  <si>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</si>
  <si>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</si>
  <si>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</si>
  <si>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</si>
  <si>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</si>
  <si>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</si>
  <si>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</si>
  <si>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</si>
  <si>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</si>
  <si>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</si>
  <si>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</si>
  <si>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</si>
  <si>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</si>
  <si>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</si>
  <si>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</si>
  <si>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</si>
  <si>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</si>
  <si>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</si>
  <si>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</si>
  <si>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</si>
  <si>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</si>
  <si>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</si>
  <si>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</si>
  <si>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</si>
  <si>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</si>
  <si>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</si>
  <si>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</si>
  <si>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</si>
  <si>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</si>
  <si>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</si>
  <si>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</si>
  <si>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</si>
  <si>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</si>
  <si>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</si>
  <si>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</si>
  <si>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</si>
  <si>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</si>
  <si>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</si>
  <si>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</si>
  <si>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</si>
  <si>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</si>
  <si>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</si>
  <si>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</si>
  <si>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</si>
  <si>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</si>
  <si>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</si>
  <si>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Izpilde 2024</t>
  </si>
  <si>
    <t>Pieaugums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</si>
  <si>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</si>
  <si>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</si>
  <si>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</si>
  <si>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</si>
  <si>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</si>
  <si>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</si>
  <si>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</si>
  <si>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</si>
  <si>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</si>
  <si>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</si>
  <si>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</si>
  <si>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</si>
  <si>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</si>
  <si>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</si>
  <si>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</si>
  <si>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</si>
  <si>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</si>
  <si>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</si>
  <si>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</si>
  <si>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</si>
  <si>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</si>
  <si>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</si>
  <si>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</si>
  <si>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</si>
  <si>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</si>
  <si>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</si>
  <si>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</si>
  <si>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</si>
  <si>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</si>
  <si>
    <t>Kumulatīvi par visu periodu (2025. gads)</t>
  </si>
  <si>
    <r>
      <t xml:space="preserve">Izpilde 2024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</si>
  <si>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2025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</si>
  <si>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t>Plāns 2025. gadam</t>
  </si>
  <si>
    <r>
      <t xml:space="preserve">Izpilde 2025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</si>
  <si>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>Izpilde 2025</t>
  </si>
  <si>
    <t>Plāns 2025</t>
  </si>
  <si>
    <t>Solidaritātes iemaksa bankām</t>
  </si>
  <si>
    <t xml:space="preserve">- </t>
  </si>
  <si>
    <r>
      <rPr>
        <b/>
        <sz val="11"/>
        <color rgb="FFFF0000"/>
        <rFont val="Calibri"/>
        <family val="2"/>
        <charset val="186"/>
        <scheme val="minor"/>
      </rPr>
      <t>1.4.0.0</t>
    </r>
    <r>
      <rPr>
        <sz val="11"/>
        <color theme="1"/>
        <rFont val="Calibri"/>
        <family val="2"/>
        <charset val="186"/>
        <scheme val="minor"/>
      </rPr>
      <t xml:space="preserve"> Solidaritātes iemaksa bankām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</si>
</sst>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</numFmts>
  <fonts count="8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dotted">
        <color theme="0" tint="-0.24994659260841701"/>
      </right>
      <top style="hair">
        <color indexed="64"/>
      </top>
      <bottom style="hair">
        <color indexed="64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8" fillId="67" borderId="0" applyNumberFormat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1" fillId="2" borderId="1" xfId="0" applyFont="1" applyFill="1" applyBorder="1" applyAlignment="1">
      <alignment horizontal="center" vertical="center"/>
    </xf>
    <xf numFmtId="0" fontId="72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1" fillId="2" borderId="1" xfId="0" applyFont="1" applyFill="1" applyBorder="1" applyAlignment="1">
      <alignment horizontal="center" vertical="center" wrapText="1"/>
    </xf>
    <xf numFmtId="165" fontId="71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1" fillId="0" borderId="1" xfId="0" applyNumberFormat="1" applyFont="1" applyBorder="1" applyAlignment="1">
      <alignment vertical="center"/>
    </xf>
    <xf numFmtId="165" fontId="71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3" fillId="3" borderId="0" xfId="0" applyFont="1" applyFill="1" applyAlignment="1">
      <alignment horizontal="center" vertical="center"/>
    </xf>
    <xf numFmtId="0" fontId="73" fillId="3" borderId="0" xfId="0" applyFont="1" applyFill="1"/>
    <xf numFmtId="0" fontId="71" fillId="3" borderId="0" xfId="0" applyFont="1" applyFill="1" applyAlignment="1">
      <alignment vertical="center"/>
    </xf>
    <xf numFmtId="9" fontId="73" fillId="3" borderId="0" xfId="0" applyNumberFormat="1" applyFont="1" applyFill="1"/>
    <xf numFmtId="1" fontId="73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5" fillId="3" borderId="0" xfId="0" applyFont="1" applyFill="1"/>
    <xf numFmtId="3" fontId="69" fillId="3" borderId="0" xfId="470" applyNumberFormat="1" applyFont="1" applyFill="1" applyBorder="1" applyAlignment="1">
      <alignment horizontal="right"/>
    </xf>
    <xf numFmtId="165" fontId="69" fillId="3" borderId="0" xfId="470" applyNumberFormat="1" applyFont="1" applyFill="1" applyBorder="1" applyAlignment="1">
      <alignment horizontal="right"/>
    </xf>
    <xf numFmtId="3" fontId="70" fillId="3" borderId="0" xfId="0" applyNumberFormat="1" applyFont="1" applyFill="1"/>
    <xf numFmtId="165" fontId="62" fillId="3" borderId="0" xfId="0" applyNumberFormat="1" applyFont="1" applyFill="1"/>
    <xf numFmtId="165" fontId="70" fillId="3" borderId="0" xfId="0" applyNumberFormat="1" applyFont="1" applyFill="1"/>
    <xf numFmtId="1" fontId="2" fillId="3" borderId="0" xfId="0" applyNumberFormat="1" applyFont="1" applyFill="1"/>
    <xf numFmtId="0" fontId="76" fillId="3" borderId="0" xfId="0" applyFont="1" applyFill="1"/>
    <xf numFmtId="0" fontId="74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2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1" fillId="3" borderId="0" xfId="0" applyFont="1" applyFill="1"/>
    <xf numFmtId="0" fontId="71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1" fillId="2" borderId="1" xfId="470" applyNumberFormat="1" applyFont="1" applyFill="1" applyBorder="1" applyAlignment="1">
      <alignment vertical="center"/>
    </xf>
    <xf numFmtId="165" fontId="71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1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7" fillId="0" borderId="0" xfId="0" applyFont="1"/>
    <xf numFmtId="0" fontId="78" fillId="0" borderId="0" xfId="0" applyFont="1"/>
    <xf numFmtId="1" fontId="78" fillId="0" borderId="0" xfId="0" applyNumberFormat="1" applyFont="1"/>
    <xf numFmtId="1" fontId="79" fillId="0" borderId="0" xfId="0" applyNumberFormat="1" applyFont="1"/>
    <xf numFmtId="0" fontId="80" fillId="0" borderId="0" xfId="465" applyFont="1" applyFill="1"/>
    <xf numFmtId="9" fontId="78" fillId="0" borderId="0" xfId="2" applyFont="1" applyFill="1"/>
    <xf numFmtId="0" fontId="78" fillId="0" borderId="0" xfId="0" applyFont="1" applyAlignment="1">
      <alignment wrapText="1"/>
    </xf>
    <xf numFmtId="9" fontId="78" fillId="0" borderId="0" xfId="2" applyFont="1" applyFill="1" applyAlignment="1">
      <alignment wrapText="1"/>
    </xf>
    <xf numFmtId="169" fontId="78" fillId="0" borderId="0" xfId="2" applyNumberFormat="1" applyFont="1" applyFill="1"/>
    <xf numFmtId="1" fontId="78" fillId="0" borderId="0" xfId="0" applyNumberFormat="1" applyFont="1" applyAlignment="1">
      <alignment horizontal="right" vertical="center" indent="1"/>
    </xf>
    <xf numFmtId="169" fontId="78" fillId="0" borderId="0" xfId="0" applyNumberFormat="1" applyFont="1"/>
    <xf numFmtId="1" fontId="78" fillId="0" borderId="0" xfId="0" applyNumberFormat="1" applyFont="1" applyAlignment="1">
      <alignment horizontal="center"/>
    </xf>
    <xf numFmtId="0" fontId="81" fillId="0" borderId="0" xfId="0" applyFont="1"/>
    <xf numFmtId="170" fontId="81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1" fillId="3" borderId="1" xfId="0" applyFont="1" applyFill="1" applyBorder="1" applyAlignment="1">
      <alignment horizontal="center" vertical="center"/>
    </xf>
    <xf numFmtId="165" fontId="71" fillId="3" borderId="1" xfId="470" applyNumberFormat="1" applyFont="1" applyFill="1" applyBorder="1"/>
    <xf numFmtId="165" fontId="65" fillId="3" borderId="1" xfId="0" applyNumberFormat="1" applyFont="1" applyFill="1" applyBorder="1"/>
    <xf numFmtId="165" fontId="71" fillId="3" borderId="2" xfId="470" applyNumberFormat="1" applyFont="1" applyFill="1" applyBorder="1"/>
    <xf numFmtId="165" fontId="71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2" fillId="0" borderId="0" xfId="0" applyNumberFormat="1" applyFont="1"/>
    <xf numFmtId="1" fontId="81" fillId="0" borderId="0" xfId="0" applyNumberFormat="1" applyFont="1"/>
    <xf numFmtId="4" fontId="0" fillId="0" borderId="0" xfId="0" applyNumberFormat="1"/>
    <xf numFmtId="169" fontId="2" fillId="3" borderId="0" xfId="2" applyNumberFormat="1" applyFont="1" applyFill="1"/>
    <xf numFmtId="165" fontId="2" fillId="3" borderId="0" xfId="0" applyNumberFormat="1" applyFont="1" applyFill="1"/>
    <xf numFmtId="0" fontId="0" fillId="0" borderId="0" xfId="0" applyAlignment="1">
      <alignment horizontal="center" vertical="center"/>
    </xf>
    <xf numFmtId="165" fontId="71" fillId="2" borderId="20" xfId="470" applyNumberFormat="1" applyFont="1" applyFill="1" applyBorder="1"/>
    <xf numFmtId="165" fontId="71" fillId="2" borderId="20" xfId="0" applyNumberFormat="1" applyFont="1" applyFill="1" applyBorder="1"/>
    <xf numFmtId="165" fontId="71" fillId="2" borderId="22" xfId="470" applyNumberFormat="1" applyFont="1" applyFill="1" applyBorder="1"/>
    <xf numFmtId="165" fontId="71" fillId="2" borderId="1" xfId="0" applyNumberFormat="1" applyFont="1" applyFill="1" applyBorder="1"/>
    <xf numFmtId="165" fontId="71" fillId="0" borderId="23" xfId="0" applyNumberFormat="1" applyFont="1" applyBorder="1"/>
    <xf numFmtId="165" fontId="62" fillId="2" borderId="20" xfId="0" applyNumberFormat="1" applyFont="1" applyFill="1" applyBorder="1"/>
    <xf numFmtId="165" fontId="62" fillId="2" borderId="22" xfId="0" applyNumberFormat="1" applyFont="1" applyFill="1" applyBorder="1"/>
    <xf numFmtId="165" fontId="2" fillId="2" borderId="23" xfId="0" applyNumberFormat="1" applyFont="1" applyFill="1" applyBorder="1"/>
    <xf numFmtId="165" fontId="65" fillId="2" borderId="20" xfId="0" applyNumberFormat="1" applyFont="1" applyFill="1" applyBorder="1"/>
    <xf numFmtId="165" fontId="71" fillId="0" borderId="20" xfId="0" applyNumberFormat="1" applyFont="1" applyBorder="1"/>
    <xf numFmtId="165" fontId="2" fillId="2" borderId="20" xfId="0" applyNumberFormat="1" applyFont="1" applyFill="1" applyBorder="1"/>
    <xf numFmtId="165" fontId="62" fillId="2" borderId="28" xfId="0" applyNumberFormat="1" applyFont="1" applyFill="1" applyBorder="1"/>
    <xf numFmtId="165" fontId="62" fillId="2" borderId="29" xfId="0" applyNumberFormat="1" applyFont="1" applyFill="1" applyBorder="1"/>
    <xf numFmtId="165" fontId="2" fillId="2" borderId="4" xfId="0" applyNumberFormat="1" applyFont="1" applyFill="1" applyBorder="1"/>
    <xf numFmtId="165" fontId="2" fillId="2" borderId="30" xfId="0" applyNumberFormat="1" applyFont="1" applyFill="1" applyBorder="1"/>
    <xf numFmtId="1" fontId="83" fillId="69" borderId="0" xfId="0" applyNumberFormat="1" applyFont="1" applyFill="1"/>
    <xf numFmtId="1" fontId="83" fillId="0" borderId="0" xfId="0" applyNumberFormat="1" applyFont="1"/>
    <xf numFmtId="170" fontId="2" fillId="0" borderId="20" xfId="0" quotePrefix="1" applyNumberFormat="1" applyFont="1" applyBorder="1" applyAlignment="1">
      <alignment horizontal="center"/>
    </xf>
    <xf numFmtId="165" fontId="71" fillId="2" borderId="20" xfId="470" quotePrefix="1" applyNumberFormat="1" applyFont="1" applyFill="1" applyBorder="1" applyAlignment="1">
      <alignment horizontal="center" vertical="center"/>
    </xf>
    <xf numFmtId="165" fontId="62" fillId="2" borderId="20" xfId="0" quotePrefix="1" applyNumberFormat="1" applyFont="1" applyFill="1" applyBorder="1" applyAlignment="1">
      <alignment horizontal="center" vertical="center"/>
    </xf>
    <xf numFmtId="165" fontId="65" fillId="2" borderId="20" xfId="0" quotePrefix="1" applyNumberFormat="1" applyFont="1" applyFill="1" applyBorder="1" applyAlignment="1">
      <alignment horizontal="center" vertical="center"/>
    </xf>
    <xf numFmtId="165" fontId="62" fillId="0" borderId="3" xfId="0" applyNumberFormat="1" applyFont="1" applyBorder="1"/>
    <xf numFmtId="165" fontId="62" fillId="0" borderId="1" xfId="0" applyNumberFormat="1" applyFont="1" applyBorder="1" applyAlignment="1">
      <alignment horizontal="center" vertical="center"/>
    </xf>
    <xf numFmtId="165" fontId="2" fillId="0" borderId="40" xfId="0" applyNumberFormat="1" applyFont="1" applyBorder="1"/>
    <xf numFmtId="0" fontId="75" fillId="0" borderId="0" xfId="0" applyFont="1" applyAlignment="1">
      <alignment horizontal="center" vertical="center" wrapText="1"/>
    </xf>
    <xf numFmtId="0" fontId="71" fillId="2" borderId="26" xfId="0" applyFont="1" applyFill="1" applyBorder="1" applyAlignment="1">
      <alignment horizontal="center" vertical="center"/>
    </xf>
    <xf numFmtId="0" fontId="71" fillId="2" borderId="27" xfId="0" applyFont="1" applyFill="1" applyBorder="1" applyAlignment="1">
      <alignment horizontal="center" vertical="center"/>
    </xf>
    <xf numFmtId="0" fontId="71" fillId="2" borderId="34" xfId="0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center" wrapText="1"/>
    </xf>
    <xf numFmtId="0" fontId="71" fillId="2" borderId="36" xfId="0" applyFont="1" applyFill="1" applyBorder="1" applyAlignment="1">
      <alignment horizontal="center" vertical="center" wrapText="1"/>
    </xf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ipersaite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Komats" xfId="470" builtinId="3"/>
    <cellStyle name="Labs" xfId="471" builtinId="26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" xfId="0" builtinId="0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Procenti" xfId="2" builtinId="5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57F378"/>
      <color rgb="FFC0F2C1"/>
      <color rgb="FF961E1E"/>
      <color rgb="FF4F5665"/>
      <color rgb="FFFF4343"/>
      <color rgb="FFF72A25"/>
      <color rgb="FFFE0000"/>
      <color rgb="FFF3FFF1"/>
      <color rgb="FF45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2024. un 2025.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1144.4955980000013</c:v>
                </c:pt>
                <c:pt idx="9">
                  <c:v>1143.52549</c:v>
                </c:pt>
                <c:pt idx="10">
                  <c:v>1134.290626</c:v>
                </c:pt>
                <c:pt idx="11">
                  <c:v>1313.9981699999989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1197.0998890000001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10.795996496665623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383.24940500000002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-4.4105590007236799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357.67898399999967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8.4568469044027665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258.44657699999971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17.272075901723198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91.830676000000039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-0.91604815808959472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46.254548999999997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106.63488742863493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Ikmēneša!$B$193:$B$204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55.541926999999987</c:v>
                </c:pt>
                <c:pt idx="9">
                  <c:v>80.275669999999877</c:v>
                </c:pt>
                <c:pt idx="10">
                  <c:v>73.701819999999998</c:v>
                </c:pt>
                <c:pt idx="11">
                  <c:v>47.824014000000034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Ikmēneša!$C$193:$C$204</c:f>
              <c:numCache>
                <c:formatCode>0.0</c:formatCode>
                <c:ptCount val="12"/>
                <c:pt idx="0">
                  <c:v>72.897604999999999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Ikmēneša!$A$193:$A$204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Ikmēneša!$E$193:$E$204</c:f>
              <c:numCache>
                <c:formatCode>0.0</c:formatCode>
                <c:ptCount val="12"/>
                <c:pt idx="0">
                  <c:v>-20.481478540698404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1364.4336540000002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1313.0981889999998</c:v>
                </c:pt>
                <c:pt idx="1">
                  <c:v>1065.9577899999999</c:v>
                </c:pt>
                <c:pt idx="2">
                  <c:v>922.36924700000009</c:v>
                </c:pt>
                <c:pt idx="3">
                  <c:v>1196.785384</c:v>
                </c:pt>
                <c:pt idx="4">
                  <c:v>1223.2900980000002</c:v>
                </c:pt>
                <c:pt idx="5">
                  <c:v>1282.5347740000002</c:v>
                </c:pt>
                <c:pt idx="6">
                  <c:v>1307.30798</c:v>
                </c:pt>
                <c:pt idx="7">
                  <c:v>1279.3893549999998</c:v>
                </c:pt>
                <c:pt idx="8">
                  <c:v>1229.1409180000003</c:v>
                </c:pt>
                <c:pt idx="9">
                  <c:v>1256.910421</c:v>
                </c:pt>
                <c:pt idx="10">
                  <c:v>1233.0315799999998</c:v>
                </c:pt>
                <c:pt idx="11">
                  <c:v>1242.9338779999998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92D050"/>
                  </a:gs>
                  <a:gs pos="42000">
                    <a:srgbClr val="C86828"/>
                  </a:gs>
                  <a:gs pos="9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8"/>
            <c:spPr>
              <a:solidFill>
                <a:srgbClr val="57F378"/>
              </a:solidFill>
              <a:ln w="9525">
                <a:noFill/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103.90949172194772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5-4E6C-A449-315116B945B7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75"/>
        </c:scaling>
        <c:delete val="0"/>
        <c:axPos val="r"/>
        <c:numFmt formatCode="#\ ##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1526156837498316"/>
          <c:h val="4.5297729088211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363</c:v>
                </c:pt>
                <c:pt idx="1">
                  <c:v>293.3</c:v>
                </c:pt>
                <c:pt idx="2">
                  <c:v>296.3</c:v>
                </c:pt>
                <c:pt idx="3">
                  <c:v>327.8</c:v>
                </c:pt>
                <c:pt idx="4">
                  <c:v>336.1</c:v>
                </c:pt>
                <c:pt idx="5">
                  <c:v>356.9</c:v>
                </c:pt>
                <c:pt idx="6">
                  <c:v>372.5</c:v>
                </c:pt>
                <c:pt idx="7">
                  <c:v>367</c:v>
                </c:pt>
                <c:pt idx="8">
                  <c:v>370.1</c:v>
                </c:pt>
                <c:pt idx="9">
                  <c:v>379.7</c:v>
                </c:pt>
                <c:pt idx="10">
                  <c:v>361.9</c:v>
                </c:pt>
                <c:pt idx="11">
                  <c:v>420.8987259999999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50000">
                    <a:srgbClr val="C86828"/>
                  </a:gs>
                  <a:gs pos="32000">
                    <a:srgbClr val="92D050"/>
                  </a:gs>
                  <a:gs pos="6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90.192831404958667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429.23988900000001</c:v>
                </c:pt>
                <c:pt idx="1">
                  <c:v>357.38078999999999</c:v>
                </c:pt>
                <c:pt idx="2">
                  <c:v>364.49954700000001</c:v>
                </c:pt>
                <c:pt idx="3">
                  <c:v>401.51788399999998</c:v>
                </c:pt>
                <c:pt idx="4">
                  <c:v>403.55699800000002</c:v>
                </c:pt>
                <c:pt idx="5">
                  <c:v>406.919174</c:v>
                </c:pt>
                <c:pt idx="6">
                  <c:v>447.09168</c:v>
                </c:pt>
                <c:pt idx="7">
                  <c:v>420.32365500000003</c:v>
                </c:pt>
                <c:pt idx="8">
                  <c:v>403.17151799999999</c:v>
                </c:pt>
                <c:pt idx="9">
                  <c:v>421.71272099999999</c:v>
                </c:pt>
                <c:pt idx="10">
                  <c:v>404.20697999999999</c:v>
                </c:pt>
                <c:pt idx="11">
                  <c:v>403.32762200000025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8000">
                    <a:srgbClr val="C86828"/>
                  </a:gs>
                  <a:gs pos="35000">
                    <a:srgbClr val="92D050"/>
                  </a:gs>
                  <a:gs pos="8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8"/>
            <c:spPr>
              <a:solidFill>
                <a:srgbClr val="57F378"/>
              </a:solidFill>
              <a:ln w="9525">
                <a:noFill/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100.4785745809379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294.39999999999998</c:v>
                </c:pt>
                <c:pt idx="1">
                  <c:v>230</c:v>
                </c:pt>
                <c:pt idx="2">
                  <c:v>65</c:v>
                </c:pt>
                <c:pt idx="3">
                  <c:v>196.7</c:v>
                </c:pt>
                <c:pt idx="4">
                  <c:v>205.9</c:v>
                </c:pt>
                <c:pt idx="5">
                  <c:v>231.7</c:v>
                </c:pt>
                <c:pt idx="6">
                  <c:v>274</c:v>
                </c:pt>
                <c:pt idx="7">
                  <c:v>250</c:v>
                </c:pt>
                <c:pt idx="8">
                  <c:v>236</c:v>
                </c:pt>
                <c:pt idx="9">
                  <c:v>254.10000000000002</c:v>
                </c:pt>
                <c:pt idx="10">
                  <c:v>247.89999999999998</c:v>
                </c:pt>
                <c:pt idx="11">
                  <c:v>250.18792999999994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4000">
                    <a:srgbClr val="B78834"/>
                  </a:gs>
                  <a:gs pos="79000">
                    <a:srgbClr val="C86828"/>
                  </a:gs>
                  <a:gs pos="38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8"/>
            <c:spPr>
              <a:solidFill>
                <a:srgbClr val="57F378"/>
              </a:solidFill>
              <a:ln w="9525">
                <a:noFill/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107.61300917119567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5"/>
          <c:min val="7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107.71100000000001</c:v>
                </c:pt>
                <c:pt idx="1">
                  <c:v>99.144999999999996</c:v>
                </c:pt>
                <c:pt idx="2">
                  <c:v>95.102999999999994</c:v>
                </c:pt>
                <c:pt idx="3">
                  <c:v>107.71899999999999</c:v>
                </c:pt>
                <c:pt idx="4">
                  <c:v>106.93100000000001</c:v>
                </c:pt>
                <c:pt idx="5">
                  <c:v>116.509</c:v>
                </c:pt>
                <c:pt idx="6">
                  <c:v>115.50300000000001</c:v>
                </c:pt>
                <c:pt idx="7">
                  <c:v>119.37499999999999</c:v>
                </c:pt>
                <c:pt idx="8">
                  <c:v>120.81300000000002</c:v>
                </c:pt>
                <c:pt idx="9">
                  <c:v>111.32499999999999</c:v>
                </c:pt>
                <c:pt idx="10">
                  <c:v>110.148</c:v>
                </c:pt>
                <c:pt idx="11">
                  <c:v>103.74999999999994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9000">
                    <a:srgbClr val="C86828"/>
                  </a:gs>
                  <a:gs pos="30000">
                    <a:srgbClr val="B68C36"/>
                  </a:gs>
                  <a:gs pos="14000">
                    <a:srgbClr val="92D050"/>
                  </a:gs>
                  <a:gs pos="5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92.711366527095635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05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68</c:v>
                </c:pt>
                <c:pt idx="1">
                  <c:v>20.6</c:v>
                </c:pt>
                <c:pt idx="2">
                  <c:v>24</c:v>
                </c:pt>
                <c:pt idx="3">
                  <c:v>102</c:v>
                </c:pt>
                <c:pt idx="4">
                  <c:v>84.5</c:v>
                </c:pt>
                <c:pt idx="5">
                  <c:v>141</c:v>
                </c:pt>
                <c:pt idx="6">
                  <c:v>45.8</c:v>
                </c:pt>
                <c:pt idx="7">
                  <c:v>36.700000000000003</c:v>
                </c:pt>
                <c:pt idx="8">
                  <c:v>70.099999999999994</c:v>
                </c:pt>
                <c:pt idx="9">
                  <c:v>39.299999999999997</c:v>
                </c:pt>
                <c:pt idx="10">
                  <c:v>28.1</c:v>
                </c:pt>
                <c:pt idx="11">
                  <c:v>30.601999999999975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79000">
                    <a:srgbClr val="C86828"/>
                  </a:gs>
                  <a:gs pos="69000">
                    <a:srgbClr val="92D050"/>
                  </a:gs>
                  <a:gs pos="97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8"/>
            <c:spPr>
              <a:solidFill>
                <a:srgbClr val="57F378"/>
              </a:solidFill>
              <a:ln w="9525">
                <a:noFill/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201.59490147058824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Ikmēneša!$B$167:$B$178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26.16828499999998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Ikmēneša!$E$167:$E$178</c:f>
              <c:numCache>
                <c:formatCode>0.0</c:formatCode>
                <c:ptCount val="12"/>
                <c:pt idx="0">
                  <c:v>8.6430416283445339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Ikmēneša!$F$167:$F$178</c:f>
              <c:numCache>
                <c:formatCode>0.0</c:formatCode>
                <c:ptCount val="12"/>
                <c:pt idx="0">
                  <c:v>50.747300000000003</c:v>
                </c:pt>
                <c:pt idx="1">
                  <c:v>65.531999999999996</c:v>
                </c:pt>
                <c:pt idx="2">
                  <c:v>77.466700000000003</c:v>
                </c:pt>
                <c:pt idx="3">
                  <c:v>61.04849999999999</c:v>
                </c:pt>
                <c:pt idx="4">
                  <c:v>55.302099999999996</c:v>
                </c:pt>
                <c:pt idx="5">
                  <c:v>29.506599999999999</c:v>
                </c:pt>
                <c:pt idx="6">
                  <c:v>52.4133</c:v>
                </c:pt>
                <c:pt idx="7">
                  <c:v>54.990699999999997</c:v>
                </c:pt>
                <c:pt idx="8">
                  <c:v>28.956399999999999</c:v>
                </c:pt>
                <c:pt idx="9">
                  <c:v>50.772699999999993</c:v>
                </c:pt>
                <c:pt idx="10">
                  <c:v>49.776600000000002</c:v>
                </c:pt>
                <c:pt idx="11">
                  <c:v>34.167600000000007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78000">
                    <a:srgbClr val="C86828"/>
                  </a:gs>
                  <a:gs pos="38000">
                    <a:srgbClr val="92D050"/>
                  </a:gs>
                  <a:gs pos="9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8"/>
            <c:spPr>
              <a:solidFill>
                <a:srgbClr val="57F378"/>
              </a:solidFill>
              <a:ln w="9525">
                <a:noFill/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Ikmēneša!$H$167:$H$178</c:f>
              <c:numCache>
                <c:formatCode>0.0</c:formatCode>
                <c:ptCount val="12"/>
                <c:pt idx="0">
                  <c:v>102.43300037637468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9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ieņēmumu plāna izpilde (milj. eiro; kreisā ass) (%; labā ass)</a:t>
            </a:r>
          </a:p>
        </c:rich>
      </c:tx>
      <c:layout>
        <c:manualLayout>
          <c:xMode val="edge"/>
          <c:yMode val="edge"/>
          <c:x val="0.11728546008442665"/>
          <c:y val="5.745786379852035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1-4BDA-9506-5211A03FF4A4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Ikmēneša!$F$144:$F$155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  <c:pt idx="6">
                  <c:v>0</c:v>
                </c:pt>
                <c:pt idx="7">
                  <c:v>31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9000">
                    <a:srgbClr val="C86828"/>
                  </a:gs>
                  <a:gs pos="30000">
                    <a:srgbClr val="B68C36"/>
                  </a:gs>
                  <a:gs pos="14000">
                    <a:srgbClr val="92D050"/>
                  </a:gs>
                  <a:gs pos="5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Ikmēneša!$H$144:$H$155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1-4BDA-9506-5211A03FF4A4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3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6838550039"/>
          <c:y val="6.570482180534112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Ikmēneša!$B$144:$B$155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C-4890-ABC6-C2545A00F22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Ikmēneša!$E$144:$E$155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Kopsavilkums!$I$5:$I$11</c:f>
              <c:numCache>
                <c:formatCode>#\ ##0.0</c:formatCode>
                <c:ptCount val="7"/>
                <c:pt idx="0">
                  <c:v>397.664264</c:v>
                </c:pt>
                <c:pt idx="1">
                  <c:v>342.50642599999998</c:v>
                </c:pt>
                <c:pt idx="2">
                  <c:v>270.15186399999999</c:v>
                </c:pt>
                <c:pt idx="3">
                  <c:v>66.341426999999996</c:v>
                </c:pt>
                <c:pt idx="4">
                  <c:v>100.78356599999999</c:v>
                </c:pt>
                <c:pt idx="5">
                  <c:v>0</c:v>
                </c:pt>
                <c:pt idx="6">
                  <c:v>47.846581999999898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Kopsavilkums!$J$5:$J$11</c:f>
              <c:numCache>
                <c:formatCode>#\ ##0.0</c:formatCode>
                <c:ptCount val="7"/>
                <c:pt idx="0">
                  <c:v>431.29412200000002</c:v>
                </c:pt>
                <c:pt idx="1">
                  <c:v>327.39997799999998</c:v>
                </c:pt>
                <c:pt idx="2">
                  <c:v>316.81269900000001</c:v>
                </c:pt>
                <c:pt idx="3">
                  <c:v>137.08453299999999</c:v>
                </c:pt>
                <c:pt idx="4">
                  <c:v>99.860339999999994</c:v>
                </c:pt>
                <c:pt idx="5">
                  <c:v>0</c:v>
                </c:pt>
                <c:pt idx="6">
                  <c:v>51.981982000000244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Kopsavilkums!$M$5:$M$11</c:f>
              <c:numCache>
                <c:formatCode>#\ ##0.0</c:formatCode>
                <c:ptCount val="7"/>
                <c:pt idx="0">
                  <c:v>429.23988900000001</c:v>
                </c:pt>
                <c:pt idx="1">
                  <c:v>363</c:v>
                </c:pt>
                <c:pt idx="2">
                  <c:v>294.39999999999998</c:v>
                </c:pt>
                <c:pt idx="3">
                  <c:v>68</c:v>
                </c:pt>
                <c:pt idx="4">
                  <c:v>107.71100000000001</c:v>
                </c:pt>
                <c:pt idx="5">
                  <c:v>0</c:v>
                </c:pt>
                <c:pt idx="6">
                  <c:v>50.747300000000003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Kopsavilkums!$O$5:$O$11</c:f>
              <c:numCache>
                <c:formatCode>#\ ##0.0</c:formatCode>
                <c:ptCount val="7"/>
                <c:pt idx="0">
                  <c:v>0.47857458093790228</c:v>
                </c:pt>
                <c:pt idx="1">
                  <c:v>-9.8071685950413325</c:v>
                </c:pt>
                <c:pt idx="2">
                  <c:v>7.6130091711956709</c:v>
                </c:pt>
                <c:pt idx="3">
                  <c:v>101.59490147058824</c:v>
                </c:pt>
                <c:pt idx="4">
                  <c:v>-7.2886334729043654</c:v>
                </c:pt>
                <c:pt idx="5">
                  <c:v>0</c:v>
                </c:pt>
                <c:pt idx="6">
                  <c:v>2.4330003763751762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397.664264</c:v>
                </c:pt>
                <c:pt idx="1">
                  <c:v>342.50642599999998</c:v>
                </c:pt>
                <c:pt idx="2">
                  <c:v>270.15186399999999</c:v>
                </c:pt>
                <c:pt idx="3">
                  <c:v>66.341426999999996</c:v>
                </c:pt>
                <c:pt idx="4">
                  <c:v>100.78356599999999</c:v>
                </c:pt>
                <c:pt idx="5">
                  <c:v>0</c:v>
                </c:pt>
                <c:pt idx="6">
                  <c:v>47.846581999999898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431.29412200000002</c:v>
                </c:pt>
                <c:pt idx="1">
                  <c:v>327.39997799999998</c:v>
                </c:pt>
                <c:pt idx="2">
                  <c:v>316.81269900000001</c:v>
                </c:pt>
                <c:pt idx="3">
                  <c:v>137.08453299999999</c:v>
                </c:pt>
                <c:pt idx="4">
                  <c:v>99.860339999999994</c:v>
                </c:pt>
                <c:pt idx="5">
                  <c:v>0</c:v>
                </c:pt>
                <c:pt idx="6">
                  <c:v>51.981982000000244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Kopsavilkums!$F$5:$F$11</c:f>
              <c:numCache>
                <c:formatCode>#\ ##0.0</c:formatCode>
                <c:ptCount val="7"/>
                <c:pt idx="0">
                  <c:v>429.23988900000001</c:v>
                </c:pt>
                <c:pt idx="1">
                  <c:v>363</c:v>
                </c:pt>
                <c:pt idx="2">
                  <c:v>294.39999999999998</c:v>
                </c:pt>
                <c:pt idx="3">
                  <c:v>68</c:v>
                </c:pt>
                <c:pt idx="4">
                  <c:v>107.71100000000001</c:v>
                </c:pt>
                <c:pt idx="5">
                  <c:v>0</c:v>
                </c:pt>
                <c:pt idx="6">
                  <c:v>50.747300000000003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Kopsavilkums!$H$5:$H$11</c:f>
              <c:numCache>
                <c:formatCode>#\ ##0.0</c:formatCode>
                <c:ptCount val="7"/>
                <c:pt idx="0">
                  <c:v>0.47857458093790228</c:v>
                </c:pt>
                <c:pt idx="1">
                  <c:v>-9.8071685950413325</c:v>
                </c:pt>
                <c:pt idx="2">
                  <c:v>7.6130091711956709</c:v>
                </c:pt>
                <c:pt idx="3">
                  <c:v>101.59490147058824</c:v>
                </c:pt>
                <c:pt idx="4">
                  <c:v>-7.2886334729043654</c:v>
                </c:pt>
                <c:pt idx="5">
                  <c:v>0</c:v>
                </c:pt>
                <c:pt idx="6">
                  <c:v>2.4330003763751762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Kopsavilkums!$B$14</c:f>
              <c:numCache>
                <c:formatCode>#\ ##0.0</c:formatCode>
                <c:ptCount val="1"/>
                <c:pt idx="0">
                  <c:v>1225.2941289999999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Kopsavilkums!$C$14</c:f>
              <c:numCache>
                <c:formatCode>#\ ##0.0</c:formatCode>
                <c:ptCount val="1"/>
                <c:pt idx="0">
                  <c:v>1364.4336540000002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514640737892E-3"/>
                  <c:y val="0.101508574521656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[ŠŪNAS ATSAUCE]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9090529877"/>
                      <c:h val="4.2691720224387976E-2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Kopsavilkums!$H$14</c15:f>
                      <c15:dlblFieldTableCache>
                        <c:ptCount val="1"/>
                        <c:pt idx="0">
                          <c:v>3.9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percentage"/>
            <c:noEndCap val="0"/>
            <c:val val="3.9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Kopsavilkums!$F$14</c:f>
              <c:numCache>
                <c:formatCode>#\ ##0.0</c:formatCode>
                <c:ptCount val="1"/>
                <c:pt idx="0">
                  <c:v>1313.098189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Kopsavilkums!$H$14</c:f>
              <c:numCache>
                <c:formatCode>#\ ##0.0</c:formatCode>
                <c:ptCount val="1"/>
                <c:pt idx="0">
                  <c:v>3.9094917219477026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0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2345860795233433"/>
          <c:y val="0.9182240052332955"/>
          <c:w val="0.67615965359165764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Kopsavilkums!$I$14</c:f>
              <c:numCache>
                <c:formatCode>#\ ##0.0</c:formatCode>
                <c:ptCount val="1"/>
                <c:pt idx="0">
                  <c:v>1225.2941289999999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Kopsavilkums!$J$14</c:f>
              <c:numCache>
                <c:formatCode>#\ ##0.0</c:formatCode>
                <c:ptCount val="1"/>
                <c:pt idx="0">
                  <c:v>1364.4336540000002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[ŠŪNAS ATSAUCE]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Kopsavilkums!$O$14</c15:f>
                      <c15:dlblFieldTableCache>
                        <c:ptCount val="1"/>
                        <c:pt idx="0">
                          <c:v>3.9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plus"/>
            <c:errValType val="percentage"/>
            <c:noEndCap val="0"/>
            <c:val val="3.9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Kopsavilkums!$M$14</c:f>
              <c:numCache>
                <c:formatCode>#\ ##0.0</c:formatCode>
                <c:ptCount val="1"/>
                <c:pt idx="0">
                  <c:v>1313.0981889999998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Kopsavilkums!$O$14</c:f>
              <c:numCache>
                <c:formatCode>#\ ##0.0</c:formatCode>
                <c:ptCount val="1"/>
                <c:pt idx="0">
                  <c:v>3.9094917219477168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5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31-4AAC-BF82-796C70121DF9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397.664264</c:v>
                </c:pt>
                <c:pt idx="1">
                  <c:v>342.50642599999998</c:v>
                </c:pt>
                <c:pt idx="2">
                  <c:v>270.15186399999999</c:v>
                </c:pt>
                <c:pt idx="3">
                  <c:v>66.341426999999996</c:v>
                </c:pt>
                <c:pt idx="4">
                  <c:v>100.78356599999999</c:v>
                </c:pt>
                <c:pt idx="5">
                  <c:v>0</c:v>
                </c:pt>
                <c:pt idx="6">
                  <c:v>47.846581999999898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5.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5E-4BD6-B4DA-2CFEA258AFB7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5508519434624363"/>
                  <c:y val="3.14181470088290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-2.581222554397487E-2"/>
                  <c:y val="-1.2971540556238134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dLbl>
              <c:idx val="6"/>
              <c:layout>
                <c:manualLayout>
                  <c:x val="6.485670421293041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E-4BD6-B4DA-2CFEA258AF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431.29412200000002</c:v>
                </c:pt>
                <c:pt idx="1">
                  <c:v>327.39997799999998</c:v>
                </c:pt>
                <c:pt idx="2">
                  <c:v>316.81269900000001</c:v>
                </c:pt>
                <c:pt idx="3">
                  <c:v>137.08453299999999</c:v>
                </c:pt>
                <c:pt idx="4">
                  <c:v>99.860339999999994</c:v>
                </c:pt>
                <c:pt idx="5">
                  <c:v>0</c:v>
                </c:pt>
                <c:pt idx="6">
                  <c:v>51.981982000000244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7-48E3-9169-040A77E8F0F2}"/>
              </c:ext>
            </c:extLst>
          </c:dPt>
          <c:dLbls>
            <c:dLbl>
              <c:idx val="5"/>
              <c:layout>
                <c:manualLayout>
                  <c:x val="-1.4362636712133637E-2"/>
                  <c:y val="-2.3560659915301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dLbl>
              <c:idx val="7"/>
              <c:layout>
                <c:manualLayout>
                  <c:x val="-3.5386557485986609E-3"/>
                  <c:y val="1.676356811880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2-43D2-A708-B7918449A10D}"/>
                </c:ext>
              </c:extLst>
            </c:dLbl>
            <c:dLbl>
              <c:idx val="9"/>
              <c:layout>
                <c:manualLayout>
                  <c:x val="1.0945490254628347E-3"/>
                  <c:y val="1.39921076631849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2-43D2-A708-B7918449A10D}"/>
                </c:ext>
              </c:extLst>
            </c:dLbl>
            <c:dLbl>
              <c:idx val="10"/>
              <c:layout>
                <c:manualLayout>
                  <c:x val="-2.2183599377206625E-2"/>
                  <c:y val="2.175533618602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D-4A01-A102-3B3EA4D85B99}"/>
                </c:ext>
              </c:extLst>
            </c:dLbl>
            <c:dLbl>
              <c:idx val="11"/>
              <c:layout>
                <c:manualLayout>
                  <c:x val="-2.2183599377206625E-2"/>
                  <c:y val="-2.79067518754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D-4A01-A102-3B3EA4D85B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2.270258931606103E-2"/>
                  <c:y val="-2.1487118080533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5"/>
              <c:layout>
                <c:manualLayout>
                  <c:x val="-2.1511167515499974E-2"/>
                  <c:y val="-1.941357624576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dLbl>
              <c:idx val="11"/>
              <c:layout>
                <c:manualLayout>
                  <c:x val="-3.5566323506968259E-3"/>
                  <c:y val="-3.0757078447258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D-4A01-A102-3B3EA4D8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Sheet1!$E$4:$E$9</c:f>
              <c:numCache>
                <c:formatCode>#\ ##0.0</c:formatCode>
                <c:ptCount val="6"/>
                <c:pt idx="0">
                  <c:v>397.664264</c:v>
                </c:pt>
                <c:pt idx="1">
                  <c:v>342.50642599999998</c:v>
                </c:pt>
                <c:pt idx="2">
                  <c:v>270.15186399999999</c:v>
                </c:pt>
                <c:pt idx="3">
                  <c:v>66.341426999999996</c:v>
                </c:pt>
                <c:pt idx="4">
                  <c:v>100.78356599999999</c:v>
                </c:pt>
                <c:pt idx="5">
                  <c:v>47.846581999999898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FB8-B22A-F6710AE8A80B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Sheet1!$F$4:$F$9</c:f>
              <c:numCache>
                <c:formatCode>#\ ##0.0</c:formatCode>
                <c:ptCount val="6"/>
                <c:pt idx="0">
                  <c:v>431.29412200000002</c:v>
                </c:pt>
                <c:pt idx="1">
                  <c:v>327.39997799999998</c:v>
                </c:pt>
                <c:pt idx="2">
                  <c:v>316.81269900000001</c:v>
                </c:pt>
                <c:pt idx="3">
                  <c:v>137.08453299999999</c:v>
                </c:pt>
                <c:pt idx="4">
                  <c:v>99.860339999999994</c:v>
                </c:pt>
                <c:pt idx="5">
                  <c:v>51.981982000000244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5-4FB8-B22A-F6710AE8A80B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Sheet1!$G$4:$G$9</c:f>
              <c:numCache>
                <c:formatCode>#\ ##0.0</c:formatCode>
                <c:ptCount val="6"/>
                <c:pt idx="0">
                  <c:v>429.23988900000001</c:v>
                </c:pt>
                <c:pt idx="1">
                  <c:v>363</c:v>
                </c:pt>
                <c:pt idx="2">
                  <c:v>294.39999999999998</c:v>
                </c:pt>
                <c:pt idx="3">
                  <c:v>68</c:v>
                </c:pt>
                <c:pt idx="4">
                  <c:v>107.71100000000001</c:v>
                </c:pt>
                <c:pt idx="5">
                  <c:v>50.747300000000003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Sheet1!$H$4:$H$9</c:f>
              <c:numCache>
                <c:formatCode>#\ ##0.0</c:formatCode>
                <c:ptCount val="6"/>
                <c:pt idx="0">
                  <c:v>0.47857458093790228</c:v>
                </c:pt>
                <c:pt idx="1">
                  <c:v>-9.8071685950413325</c:v>
                </c:pt>
                <c:pt idx="2">
                  <c:v>7.6130091711956709</c:v>
                </c:pt>
                <c:pt idx="3">
                  <c:v>101.59490147058824</c:v>
                </c:pt>
                <c:pt idx="4">
                  <c:v>-7.2886334729043654</c:v>
                </c:pt>
                <c:pt idx="5">
                  <c:v>2.4330003763751762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190</xdr:row>
      <xdr:rowOff>165554</xdr:rowOff>
    </xdr:from>
    <xdr:to>
      <xdr:col>12</xdr:col>
      <xdr:colOff>98652</xdr:colOff>
      <xdr:row>209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165</xdr:row>
      <xdr:rowOff>35719</xdr:rowOff>
    </xdr:from>
    <xdr:to>
      <xdr:col>30</xdr:col>
      <xdr:colOff>190500</xdr:colOff>
      <xdr:row>183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165</xdr:row>
      <xdr:rowOff>35719</xdr:rowOff>
    </xdr:from>
    <xdr:to>
      <xdr:col>17</xdr:col>
      <xdr:colOff>235328</xdr:colOff>
      <xdr:row>183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476250</xdr:colOff>
      <xdr:row>142</xdr:row>
      <xdr:rowOff>11907</xdr:rowOff>
    </xdr:from>
    <xdr:to>
      <xdr:col>17</xdr:col>
      <xdr:colOff>259140</xdr:colOff>
      <xdr:row>160</xdr:row>
      <xdr:rowOff>36021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E530C042-E842-420C-9A96-D363E62C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0</xdr:colOff>
      <xdr:row>142</xdr:row>
      <xdr:rowOff>1</xdr:rowOff>
    </xdr:from>
    <xdr:to>
      <xdr:col>29</xdr:col>
      <xdr:colOff>392906</xdr:colOff>
      <xdr:row>160</xdr:row>
      <xdr:rowOff>23814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1ED8B0E3-A670-4906-B6AF-BA26A51F7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17</xdr:col>
      <xdr:colOff>464344</xdr:colOff>
      <xdr:row>139</xdr:row>
      <xdr:rowOff>154780</xdr:rowOff>
    </xdr:from>
    <xdr:to>
      <xdr:col>31</xdr:col>
      <xdr:colOff>59531</xdr:colOff>
      <xdr:row>160</xdr:row>
      <xdr:rowOff>178594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3BF9D2-99DF-3565-2134-603A5396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621625" y="31003874"/>
          <a:ext cx="7953375" cy="4476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17</xdr:row>
      <xdr:rowOff>105832</xdr:rowOff>
    </xdr:from>
    <xdr:to>
      <xdr:col>14</xdr:col>
      <xdr:colOff>1152261</xdr:colOff>
      <xdr:row>41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17</xdr:row>
      <xdr:rowOff>19842</xdr:rowOff>
    </xdr:from>
    <xdr:to>
      <xdr:col>7</xdr:col>
      <xdr:colOff>1005417</xdr:colOff>
      <xdr:row>40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42</xdr:row>
      <xdr:rowOff>23814</xdr:rowOff>
    </xdr:from>
    <xdr:to>
      <xdr:col>7</xdr:col>
      <xdr:colOff>740833</xdr:colOff>
      <xdr:row>62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42</xdr:row>
      <xdr:rowOff>48683</xdr:rowOff>
    </xdr:from>
    <xdr:to>
      <xdr:col>14</xdr:col>
      <xdr:colOff>1044575</xdr:colOff>
      <xdr:row>62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66</xdr:row>
      <xdr:rowOff>179916</xdr:rowOff>
    </xdr:from>
    <xdr:to>
      <xdr:col>6</xdr:col>
      <xdr:colOff>1259417</xdr:colOff>
      <xdr:row>90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66</xdr:row>
      <xdr:rowOff>190499</xdr:rowOff>
    </xdr:from>
    <xdr:to>
      <xdr:col>13</xdr:col>
      <xdr:colOff>1079501</xdr:colOff>
      <xdr:row>90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2</xdr:row>
      <xdr:rowOff>91440</xdr:rowOff>
    </xdr:from>
    <xdr:to>
      <xdr:col>23</xdr:col>
      <xdr:colOff>114089</xdr:colOff>
      <xdr:row>24</xdr:row>
      <xdr:rowOff>165364</xdr:rowOff>
    </xdr:to>
    <xdr:graphicFrame macro="">
      <xdr:nvGraphicFramePr>
        <xdr:cNvPr id="2" name="Diagramma 2">
          <a:extLst>
            <a:ext uri="{FF2B5EF4-FFF2-40B4-BE49-F238E27FC236}">
              <a16:creationId xmlns:a16="http://schemas.microsoft.com/office/drawing/2014/main" id="{4B995FD2-E1E3-44BD-ABB8-AE469D6D8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5" zeroHeight="1"/>
  <cols>
    <col min="1" max="1" width="15.42578125" customWidth="1"/>
    <col min="2" max="2" width="94.7109375" customWidth="1"/>
    <col min="3" max="3" width="0" hidden="1" customWidth="1"/>
    <col min="4" max="16384" width="8.85546875" hidden="1"/>
  </cols>
  <sheetData>
    <row r="1" spans="1:3" ht="15.6" customHeight="1">
      <c r="A1" s="172" t="s">
        <v>202</v>
      </c>
      <c r="B1" s="172"/>
      <c r="C1" s="1"/>
    </row>
    <row r="2" spans="1:3">
      <c r="A2" s="172"/>
      <c r="B2" s="172"/>
      <c r="C2" s="1"/>
    </row>
    <row r="3" spans="1:3">
      <c r="A3" s="94" t="s">
        <v>195</v>
      </c>
      <c r="B3" s="94" t="s">
        <v>196</v>
      </c>
    </row>
    <row r="4" spans="1:3" ht="49.15" customHeight="1">
      <c r="A4" s="97" t="s">
        <v>197</v>
      </c>
      <c r="B4" s="95" t="s">
        <v>203</v>
      </c>
      <c r="C4" s="1"/>
    </row>
    <row r="5" spans="1:3" ht="45">
      <c r="A5" s="97" t="s">
        <v>171</v>
      </c>
      <c r="B5" s="96" t="s">
        <v>204</v>
      </c>
      <c r="C5" s="1"/>
    </row>
    <row r="6" spans="1:3" ht="30">
      <c r="A6" s="140" t="s">
        <v>208</v>
      </c>
      <c r="B6" s="141" t="s">
        <v>209</v>
      </c>
      <c r="C6" s="1"/>
    </row>
    <row r="7" spans="1:3" ht="15" customHeight="1">
      <c r="A7" s="97" t="s">
        <v>198</v>
      </c>
      <c r="B7" s="95" t="s">
        <v>211</v>
      </c>
    </row>
    <row r="8" spans="1:3">
      <c r="A8" s="97" t="s">
        <v>199</v>
      </c>
      <c r="B8" s="95" t="s">
        <v>210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30"/>
  <sheetViews>
    <sheetView zoomScale="80" zoomScaleNormal="80" workbookViewId="0"/>
  </sheetViews>
  <sheetFormatPr defaultColWidth="0" defaultRowHeight="15" zeroHeight="1"/>
  <cols>
    <col min="1" max="1" width="52" style="2" customWidth="1"/>
    <col min="2" max="2" width="17.7109375" style="2" customWidth="1"/>
    <col min="3" max="3" width="18.7109375" style="2" customWidth="1"/>
    <col min="4" max="4" width="26" style="2" hidden="1" customWidth="1"/>
    <col min="5" max="5" width="24.140625" style="2" customWidth="1"/>
    <col min="6" max="6" width="19.28515625" style="2" hidden="1" customWidth="1"/>
    <col min="7" max="7" width="19" style="2" customWidth="1"/>
    <col min="8" max="8" width="16.7109375" style="2" customWidth="1"/>
    <col min="9" max="9" width="20" style="2" hidden="1" customWidth="1"/>
    <col min="10" max="10" width="17.42578125" style="1" customWidth="1"/>
    <col min="11" max="11" width="9.140625" style="2" customWidth="1"/>
    <col min="12" max="13" width="11.85546875" style="2" bestFit="1" customWidth="1"/>
    <col min="14" max="22" width="9.7109375" style="2" customWidth="1"/>
    <col min="23" max="23" width="9.7109375" style="2" hidden="1" customWidth="1"/>
    <col min="24" max="35" width="9.7109375" style="2" customWidth="1"/>
    <col min="36" max="36" width="13.42578125" style="2" hidden="1" customWidth="1"/>
    <col min="37" max="37" width="9.5703125" style="2" hidden="1" customWidth="1"/>
    <col min="38" max="38" width="0" style="2" hidden="1" customWidth="1"/>
    <col min="39" max="44" width="0" style="52" hidden="1" customWidth="1"/>
    <col min="45" max="45" width="9.140625" style="52" customWidth="1"/>
    <col min="46" max="16384" width="9.140625" hidden="1"/>
  </cols>
  <sheetData>
    <row r="1" spans="1:44">
      <c r="A1" s="80" t="s">
        <v>200</v>
      </c>
    </row>
    <row r="2" spans="1:44" s="52" customFormat="1">
      <c r="A2" s="49" t="s">
        <v>2</v>
      </c>
      <c r="B2" s="54">
        <v>2024</v>
      </c>
      <c r="C2" s="54">
        <v>2025</v>
      </c>
      <c r="D2" s="54"/>
      <c r="E2" s="54" t="s">
        <v>183</v>
      </c>
      <c r="F2" s="55" t="s">
        <v>55</v>
      </c>
      <c r="G2" s="55"/>
      <c r="H2" s="54" t="s">
        <v>54</v>
      </c>
      <c r="I2" s="55"/>
      <c r="J2" s="54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5">
      <c r="A3" s="16" t="s">
        <v>1</v>
      </c>
      <c r="B3" s="16" t="s">
        <v>214</v>
      </c>
      <c r="C3" s="16" t="s">
        <v>215</v>
      </c>
      <c r="D3" s="16" t="s">
        <v>188</v>
      </c>
      <c r="E3" s="16" t="s">
        <v>187</v>
      </c>
      <c r="F3" s="16" t="s">
        <v>216</v>
      </c>
      <c r="G3" s="16" t="s">
        <v>172</v>
      </c>
      <c r="H3" s="16" t="s">
        <v>217</v>
      </c>
      <c r="I3" s="16" t="s">
        <v>173</v>
      </c>
      <c r="J3" s="16" t="s">
        <v>174</v>
      </c>
      <c r="L3" s="56"/>
      <c r="W3" s="57">
        <v>1</v>
      </c>
      <c r="AM3" s="2"/>
      <c r="AN3" s="2"/>
      <c r="AO3" s="2"/>
      <c r="AP3" s="2"/>
      <c r="AQ3" s="2"/>
      <c r="AR3" s="2"/>
    </row>
    <row r="4" spans="1:44">
      <c r="A4" s="17" t="s">
        <v>141</v>
      </c>
      <c r="B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C4" s="18">
        <f ca="1">IF(INDIRECT(ADDRESS(ROW(dati_ikm!G$4),COLUMN(dati_ikm!G$1)+ROW(dati_ikm!G1)+48,1,1,"dati_ikm"))="","",INDIRECT(ADDRESS(ROW(dati_ikm!G$4),COLUMN(dati_ikm!G$1)+ROW(dati_ikm!G1)+48,1,1,"dati_ikm")))</f>
        <v>1197.0998890000001</v>
      </c>
      <c r="D4" s="18">
        <f ca="1">IFERROR(C4-B4,"")</f>
        <v>116.64578700000015</v>
      </c>
      <c r="E4" s="18">
        <f ca="1">IFERROR(((C4/B4)*100-100),NA())</f>
        <v>10.795996496665623</v>
      </c>
      <c r="F4" s="19" cm="1">
        <f t="array" aca="1" ref="F4" ca="1">INDIRECT(ADDRESS(ROW(dati_ikm!S$27),COLUMN(dati_ikm!S$1)+ROW(dati_ikm!S1)+24,1,1,"dati_ikm"))</f>
        <v>1313.0981889999998</v>
      </c>
      <c r="G4" s="18">
        <f ca="1">IF(INDIRECT(ADDRESS(ROW(dati_ikm!G$8),COLUMN(dati_ikm!G$1)+ROW(dati_ikm!G1)+48,1,1,"dati_ikm"))="","",INDIRECT(ADDRESS(ROW(dati_ikm!G$8),COLUMN(dati_ikm!G$1)+ROW(dati_ikm!G1)+48,1,1,"dati_ikm")))</f>
        <v>-167.333765</v>
      </c>
      <c r="H4" s="18">
        <f ca="1">IFERROR(C4-G4,"")</f>
        <v>1364.4336540000002</v>
      </c>
      <c r="I4" s="19">
        <f ca="1">IFERROR(H4-F4,"")</f>
        <v>51.33546500000034</v>
      </c>
      <c r="J4" s="19">
        <f ca="1">IFERROR(H4/F4*100,NA())</f>
        <v>103.90949172194772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8">
        <v>100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2"/>
      <c r="AN4" s="2"/>
      <c r="AO4" s="2"/>
      <c r="AP4" s="2"/>
      <c r="AQ4" s="2"/>
      <c r="AR4" s="2"/>
    </row>
    <row r="5" spans="1:44">
      <c r="A5" s="17" t="s">
        <v>142</v>
      </c>
      <c r="B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C5" s="18" t="str">
        <f ca="1">IF(INDIRECT(ADDRESS(ROW(dati_ikm!G$4),COLUMN(dati_ikm!G$1)+ROW(dati_ikm!G2)+48,1,1,"dati_ikm"))="","",INDIRECT(ADDRESS(ROW(dati_ikm!G$4),COLUMN(dati_ikm!G$1)+ROW(dati_ikm!G2)+48,1,1,"dati_ikm")))</f>
        <v/>
      </c>
      <c r="D5" s="18" t="str">
        <f t="shared" ref="D5:D15" ca="1" si="0">IFERROR(C5-B5,"")</f>
        <v/>
      </c>
      <c r="E5" s="18" t="e">
        <f t="shared" ref="E5:E15" ca="1" si="1">IFERROR(((C5/B5)*100-100),NA())</f>
        <v>#N/A</v>
      </c>
      <c r="F5" s="19" cm="1">
        <f t="array" aca="1" ref="F5" ca="1">INDIRECT(ADDRESS(ROW(dati_ikm!S$27),COLUMN(dati_ikm!S$1)+ROW(dati_ikm!S2)+24,1,1,"dati_ikm"))</f>
        <v>1065.9577899999999</v>
      </c>
      <c r="G5" s="18" t="str">
        <f ca="1">IF(INDIRECT(ADDRESS(ROW(dati_ikm!G$8),COLUMN(dati_ikm!G$1)+ROW(dati_ikm!G2)+48,1,1,"dati_ikm"))="","",INDIRECT(ADDRESS(ROW(dati_ikm!G$8),COLUMN(dati_ikm!G$1)+ROW(dati_ikm!G2)+48,1,1,"dati_ikm")))</f>
        <v/>
      </c>
      <c r="H5" s="18" t="str">
        <f t="shared" ref="H5:H15" ca="1" si="2">IFERROR(C5-G5,"")</f>
        <v/>
      </c>
      <c r="I5" s="19" t="str">
        <f t="shared" ref="I5:I15" ca="1" si="3">IFERROR(H5-F5,"")</f>
        <v/>
      </c>
      <c r="J5" s="19" t="e">
        <f t="shared" ref="J5:J15" ca="1" si="4">IFERROR(H5/F5*100,NA())</f>
        <v>#N/A</v>
      </c>
      <c r="K5" s="11"/>
      <c r="W5" s="58">
        <v>100</v>
      </c>
      <c r="AJ5" s="11"/>
      <c r="AK5" s="11"/>
      <c r="AL5" s="11"/>
      <c r="AM5" s="11"/>
      <c r="AN5" s="11"/>
      <c r="AO5" s="59"/>
      <c r="AP5" s="2"/>
      <c r="AQ5" s="2"/>
      <c r="AR5" s="2"/>
    </row>
    <row r="6" spans="1:44">
      <c r="A6" s="17" t="s">
        <v>143</v>
      </c>
      <c r="B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C6" s="18" t="str">
        <f ca="1">IF(INDIRECT(ADDRESS(ROW(dati_ikm!G$4),COLUMN(dati_ikm!G$1)+ROW(dati_ikm!G3)+48,1,1,"dati_ikm"))="","",INDIRECT(ADDRESS(ROW(dati_ikm!G$4),COLUMN(dati_ikm!G$1)+ROW(dati_ikm!G3)+48,1,1,"dati_ikm")))</f>
        <v/>
      </c>
      <c r="D6" s="18" t="str">
        <f t="shared" ca="1" si="0"/>
        <v/>
      </c>
      <c r="E6" s="18" t="e">
        <f t="shared" ca="1" si="1"/>
        <v>#N/A</v>
      </c>
      <c r="F6" s="19" cm="1">
        <f t="array" aca="1" ref="F6" ca="1">INDIRECT(ADDRESS(ROW(dati_ikm!S$27),COLUMN(dati_ikm!S$1)+ROW(dati_ikm!S3)+24,1,1,"dati_ikm"))</f>
        <v>922.36924700000009</v>
      </c>
      <c r="G6" s="18" t="str">
        <f ca="1">IF(INDIRECT(ADDRESS(ROW(dati_ikm!G$8),COLUMN(dati_ikm!G$1)+ROW(dati_ikm!G3)+48,1,1,"dati_ikm"))="","",INDIRECT(ADDRESS(ROW(dati_ikm!G$8),COLUMN(dati_ikm!G$1)+ROW(dati_ikm!G3)+48,1,1,"dati_ikm")))</f>
        <v/>
      </c>
      <c r="H6" s="18" t="str">
        <f t="shared" ca="1" si="2"/>
        <v/>
      </c>
      <c r="I6" s="19" t="str">
        <f t="shared" ca="1" si="3"/>
        <v/>
      </c>
      <c r="J6" s="19" t="e">
        <f t="shared" ca="1" si="4"/>
        <v>#N/A</v>
      </c>
      <c r="K6" s="11"/>
      <c r="W6" s="58">
        <v>100</v>
      </c>
      <c r="AJ6" s="60"/>
      <c r="AK6" s="60"/>
      <c r="AL6" s="60"/>
      <c r="AM6" s="2"/>
      <c r="AN6" s="11"/>
      <c r="AO6" s="11"/>
      <c r="AP6" s="2"/>
      <c r="AQ6" s="2"/>
      <c r="AR6" s="2"/>
    </row>
    <row r="7" spans="1:44">
      <c r="A7" s="17" t="s">
        <v>144</v>
      </c>
      <c r="B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C7" s="18" t="str">
        <f ca="1">IF(INDIRECT(ADDRESS(ROW(dati_ikm!G$4),COLUMN(dati_ikm!G$1)+ROW(dati_ikm!G4)+48,1,1,"dati_ikm"))="","",INDIRECT(ADDRESS(ROW(dati_ikm!G$4),COLUMN(dati_ikm!G$1)+ROW(dati_ikm!G4)+48,1,1,"dati_ikm")))</f>
        <v/>
      </c>
      <c r="D7" s="18" t="str">
        <f t="shared" ca="1" si="0"/>
        <v/>
      </c>
      <c r="E7" s="18" t="e">
        <f t="shared" ca="1" si="1"/>
        <v>#N/A</v>
      </c>
      <c r="F7" s="19" cm="1">
        <f t="array" aca="1" ref="F7" ca="1">INDIRECT(ADDRESS(ROW(dati_ikm!S$27),COLUMN(dati_ikm!S$1)+ROW(dati_ikm!S4)+24,1,1,"dati_ikm"))</f>
        <v>1196.785384</v>
      </c>
      <c r="G7" s="18" t="str">
        <f ca="1">IF(INDIRECT(ADDRESS(ROW(dati_ikm!G$8),COLUMN(dati_ikm!G$1)+ROW(dati_ikm!G4)+48,1,1,"dati_ikm"))="","",INDIRECT(ADDRESS(ROW(dati_ikm!G$8),COLUMN(dati_ikm!G$1)+ROW(dati_ikm!G4)+48,1,1,"dati_ikm")))</f>
        <v/>
      </c>
      <c r="H7" s="18" t="str">
        <f t="shared" ca="1" si="2"/>
        <v/>
      </c>
      <c r="I7" s="19" t="str">
        <f t="shared" ca="1" si="3"/>
        <v/>
      </c>
      <c r="J7" s="19" t="e">
        <f t="shared" ca="1" si="4"/>
        <v>#N/A</v>
      </c>
      <c r="K7" s="11"/>
      <c r="W7" s="58">
        <v>100</v>
      </c>
      <c r="AJ7" s="60"/>
      <c r="AK7" s="60"/>
      <c r="AL7" s="60"/>
      <c r="AM7" s="11"/>
      <c r="AN7" s="11"/>
      <c r="AO7" s="11"/>
      <c r="AP7" s="2"/>
      <c r="AQ7" s="2"/>
      <c r="AR7" s="2"/>
    </row>
    <row r="8" spans="1:44" ht="15.75">
      <c r="A8" s="17" t="s">
        <v>145</v>
      </c>
      <c r="B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C8" s="18" t="str">
        <f ca="1">IF(INDIRECT(ADDRESS(ROW(dati_ikm!G$4),COLUMN(dati_ikm!G$1)+ROW(dati_ikm!G5)+48,1,1,"dati_ikm"))="","",INDIRECT(ADDRESS(ROW(dati_ikm!G$4),COLUMN(dati_ikm!G$1)+ROW(dati_ikm!G5)+48,1,1,"dati_ikm")))</f>
        <v/>
      </c>
      <c r="D8" s="18" t="str">
        <f t="shared" ca="1" si="0"/>
        <v/>
      </c>
      <c r="E8" s="18" t="e">
        <f t="shared" ca="1" si="1"/>
        <v>#N/A</v>
      </c>
      <c r="F8" s="19" cm="1">
        <f t="array" aca="1" ref="F8" ca="1">INDIRECT(ADDRESS(ROW(dati_ikm!S$27),COLUMN(dati_ikm!S$1)+ROW(dati_ikm!S5)+24,1,1,"dati_ikm"))</f>
        <v>1223.2900980000002</v>
      </c>
      <c r="G8" s="18" t="str">
        <f ca="1">IF(INDIRECT(ADDRESS(ROW(dati_ikm!G$8),COLUMN(dati_ikm!G$1)+ROW(dati_ikm!G5)+48,1,1,"dati_ikm"))="","",INDIRECT(ADDRESS(ROW(dati_ikm!G$8),COLUMN(dati_ikm!G$1)+ROW(dati_ikm!G5)+48,1,1,"dati_ikm")))</f>
        <v/>
      </c>
      <c r="H8" s="18" t="str">
        <f t="shared" ca="1" si="2"/>
        <v/>
      </c>
      <c r="I8" s="19" t="str">
        <f t="shared" ca="1" si="3"/>
        <v/>
      </c>
      <c r="J8" s="19" t="e">
        <f t="shared" ca="1" si="4"/>
        <v>#N/A</v>
      </c>
      <c r="K8" s="11"/>
      <c r="W8" s="58">
        <v>100</v>
      </c>
      <c r="AK8" s="61" t="s">
        <v>171</v>
      </c>
      <c r="AM8" s="2"/>
      <c r="AN8" s="2"/>
      <c r="AO8" s="2"/>
      <c r="AP8" s="2"/>
      <c r="AQ8" s="2"/>
      <c r="AR8" s="2"/>
    </row>
    <row r="9" spans="1:44" ht="18">
      <c r="A9" s="17" t="s">
        <v>146</v>
      </c>
      <c r="B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C9" s="18" t="str">
        <f ca="1">IF(INDIRECT(ADDRESS(ROW(dati_ikm!G$4),COLUMN(dati_ikm!G$1)+ROW(dati_ikm!G6)+48,1,1,"dati_ikm"))="","",INDIRECT(ADDRESS(ROW(dati_ikm!G$4),COLUMN(dati_ikm!G$1)+ROW(dati_ikm!G6)+48,1,1,"dati_ikm")))</f>
        <v/>
      </c>
      <c r="D9" s="18" t="str">
        <f t="shared" ca="1" si="0"/>
        <v/>
      </c>
      <c r="E9" s="18" t="e">
        <f t="shared" ca="1" si="1"/>
        <v>#N/A</v>
      </c>
      <c r="F9" s="19" cm="1">
        <f t="array" aca="1" ref="F9" ca="1">INDIRECT(ADDRESS(ROW(dati_ikm!S$27),COLUMN(dati_ikm!S$1)+ROW(dati_ikm!S6)+24,1,1,"dati_ikm"))</f>
        <v>1282.5347740000002</v>
      </c>
      <c r="G9" s="18" t="str">
        <f ca="1">IF(INDIRECT(ADDRESS(ROW(dati_ikm!G$8),COLUMN(dati_ikm!G$1)+ROW(dati_ikm!G6)+48,1,1,"dati_ikm"))="","",INDIRECT(ADDRESS(ROW(dati_ikm!G$8),COLUMN(dati_ikm!G$1)+ROW(dati_ikm!G6)+48,1,1,"dati_ikm")))</f>
        <v/>
      </c>
      <c r="H9" s="18" t="str">
        <f t="shared" ca="1" si="2"/>
        <v/>
      </c>
      <c r="I9" s="19" t="str">
        <f t="shared" ca="1" si="3"/>
        <v/>
      </c>
      <c r="J9" s="19" t="e">
        <f t="shared" ca="1" si="4"/>
        <v>#N/A</v>
      </c>
      <c r="K9" s="11"/>
      <c r="W9" s="58">
        <v>100</v>
      </c>
      <c r="AJ9" s="62">
        <f ca="1">F18</f>
        <v>14552.749614</v>
      </c>
      <c r="AK9" s="60" t="s">
        <v>158</v>
      </c>
      <c r="AL9" s="60"/>
      <c r="AM9" s="60"/>
      <c r="AN9" s="60"/>
      <c r="AO9" s="11"/>
      <c r="AP9" s="2"/>
      <c r="AQ9" s="2"/>
      <c r="AR9" s="2"/>
    </row>
    <row r="10" spans="1:44" ht="18">
      <c r="A10" s="17" t="s">
        <v>147</v>
      </c>
      <c r="B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C10" s="18" t="str">
        <f ca="1">IF(INDIRECT(ADDRESS(ROW(dati_ikm!G$4),COLUMN(dati_ikm!G$1)+ROW(dati_ikm!G7)+48,1,1,"dati_ikm"))="","",INDIRECT(ADDRESS(ROW(dati_ikm!G$4),COLUMN(dati_ikm!G$1)+ROW(dati_ikm!G7)+48,1,1,"dati_ikm")))</f>
        <v/>
      </c>
      <c r="D10" s="18" t="str">
        <f t="shared" ca="1" si="0"/>
        <v/>
      </c>
      <c r="E10" s="18" t="e">
        <f t="shared" ca="1" si="1"/>
        <v>#N/A</v>
      </c>
      <c r="F10" s="19" cm="1">
        <f t="array" aca="1" ref="F10" ca="1">INDIRECT(ADDRESS(ROW(dati_ikm!S$27),COLUMN(dati_ikm!S$1)+ROW(dati_ikm!S7)+24,1,1,"dati_ikm"))</f>
        <v>1307.30798</v>
      </c>
      <c r="G10" s="18" t="str">
        <f ca="1">IF(INDIRECT(ADDRESS(ROW(dati_ikm!G$8),COLUMN(dati_ikm!G$1)+ROW(dati_ikm!G7)+48,1,1,"dati_ikm"))="","",INDIRECT(ADDRESS(ROW(dati_ikm!G$8),COLUMN(dati_ikm!G$1)+ROW(dati_ikm!G7)+48,1,1,"dati_ikm")))</f>
        <v/>
      </c>
      <c r="H10" s="18" t="str">
        <f t="shared" ca="1" si="2"/>
        <v/>
      </c>
      <c r="I10" s="19" t="str">
        <f t="shared" ca="1" si="3"/>
        <v/>
      </c>
      <c r="J10" s="19" t="e">
        <f t="shared" ca="1" si="4"/>
        <v>#N/A</v>
      </c>
      <c r="K10" s="11"/>
      <c r="W10" s="58">
        <v>100</v>
      </c>
      <c r="AJ10" s="63">
        <f ca="1">J18</f>
        <v>9.3757790808644916</v>
      </c>
      <c r="AK10" s="60" t="s">
        <v>153</v>
      </c>
      <c r="AL10" s="60"/>
      <c r="AM10" s="60"/>
      <c r="AN10" s="60"/>
      <c r="AO10" s="11"/>
      <c r="AP10" s="2"/>
      <c r="AQ10" s="2"/>
      <c r="AR10" s="2"/>
    </row>
    <row r="11" spans="1:44" ht="18">
      <c r="A11" s="17" t="s">
        <v>148</v>
      </c>
      <c r="B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C11" s="18" t="str">
        <f ca="1">IF(INDIRECT(ADDRESS(ROW(dati_ikm!G$4),COLUMN(dati_ikm!G$1)+ROW(dati_ikm!G8)+48,1,1,"dati_ikm"))="","",INDIRECT(ADDRESS(ROW(dati_ikm!G$4),COLUMN(dati_ikm!G$1)+ROW(dati_ikm!G8)+48,1,1,"dati_ikm")))</f>
        <v/>
      </c>
      <c r="D11" s="18" t="str">
        <f t="shared" ca="1" si="0"/>
        <v/>
      </c>
      <c r="E11" s="18" t="e">
        <f t="shared" ca="1" si="1"/>
        <v>#N/A</v>
      </c>
      <c r="F11" s="19" cm="1">
        <f t="array" aca="1" ref="F11" ca="1">INDIRECT(ADDRESS(ROW(dati_ikm!S$27),COLUMN(dati_ikm!S$1)+ROW(dati_ikm!S8)+24,1,1,"dati_ikm"))</f>
        <v>1279.3893549999998</v>
      </c>
      <c r="G11" s="18" t="str">
        <f ca="1">IF(INDIRECT(ADDRESS(ROW(dati_ikm!G$8),COLUMN(dati_ikm!G$1)+ROW(dati_ikm!G8)+48,1,1,"dati_ikm"))="","",INDIRECT(ADDRESS(ROW(dati_ikm!G$8),COLUMN(dati_ikm!G$1)+ROW(dati_ikm!G8)+48,1,1,"dati_ikm")))</f>
        <v/>
      </c>
      <c r="H11" s="18" t="str">
        <f t="shared" ca="1" si="2"/>
        <v/>
      </c>
      <c r="I11" s="19" t="str">
        <f t="shared" ca="1" si="3"/>
        <v/>
      </c>
      <c r="J11" s="19" t="e">
        <f t="shared" ca="1" si="4"/>
        <v>#N/A</v>
      </c>
      <c r="K11" s="11"/>
      <c r="W11" s="58">
        <v>100</v>
      </c>
      <c r="AJ11" s="63">
        <f ca="1">E17</f>
        <v>10.795996496665623</v>
      </c>
      <c r="AK11" s="60" t="s">
        <v>175</v>
      </c>
      <c r="AL11" s="60"/>
      <c r="AM11" s="60"/>
      <c r="AN11" s="60"/>
      <c r="AO11" s="11"/>
      <c r="AP11" s="2"/>
      <c r="AQ11" s="2"/>
      <c r="AR11" s="2"/>
    </row>
    <row r="12" spans="1:44" ht="18">
      <c r="A12" s="17" t="s">
        <v>149</v>
      </c>
      <c r="B12" s="18">
        <f ca="1">IF(INDIRECT(ADDRESS(ROW(dati_ikm!G$4),COLUMN(dati_ikm!G$1)+ROW(dati_ikm!G9)+36,1,1,"dati_ikm"))="","",INDIRECT(ADDRESS(ROW(dati_ikm!G$4),COLUMN(dati_ikm!G$1)+ROW(dati_ikm!G9)+36,1,1,"dati_ikm")))</f>
        <v>1144.4955980000013</v>
      </c>
      <c r="C12" s="18" t="str">
        <f ca="1">IF(INDIRECT(ADDRESS(ROW(dati_ikm!G$4),COLUMN(dati_ikm!G$1)+ROW(dati_ikm!G9)+48,1,1,"dati_ikm"))="","",INDIRECT(ADDRESS(ROW(dati_ikm!G$4),COLUMN(dati_ikm!G$1)+ROW(dati_ikm!G9)+48,1,1,"dati_ikm")))</f>
        <v/>
      </c>
      <c r="D12" s="18" t="str">
        <f t="shared" ca="1" si="0"/>
        <v/>
      </c>
      <c r="E12" s="18" t="e">
        <f t="shared" ca="1" si="1"/>
        <v>#N/A</v>
      </c>
      <c r="F12" s="19" cm="1">
        <f t="array" aca="1" ref="F12" ca="1">INDIRECT(ADDRESS(ROW(dati_ikm!S$27),COLUMN(dati_ikm!S$1)+ROW(dati_ikm!S9)+24,1,1,"dati_ikm"))</f>
        <v>1229.1409180000003</v>
      </c>
      <c r="G12" s="18" t="str">
        <f ca="1">IF(INDIRECT(ADDRESS(ROW(dati_ikm!G$8),COLUMN(dati_ikm!G$1)+ROW(dati_ikm!G9)+48,1,1,"dati_ikm"))="","",INDIRECT(ADDRESS(ROW(dati_ikm!G$8),COLUMN(dati_ikm!G$1)+ROW(dati_ikm!G9)+48,1,1,"dati_ikm")))</f>
        <v/>
      </c>
      <c r="H12" s="18" t="str">
        <f t="shared" ca="1" si="2"/>
        <v/>
      </c>
      <c r="I12" s="19" t="str">
        <f t="shared" ca="1" si="3"/>
        <v/>
      </c>
      <c r="J12" s="19" t="e">
        <f t="shared" ca="1" si="4"/>
        <v>#N/A</v>
      </c>
      <c r="K12" s="11"/>
      <c r="W12" s="58">
        <v>100</v>
      </c>
      <c r="AJ12" s="62">
        <f ca="1">D17</f>
        <v>116.64578700000015</v>
      </c>
      <c r="AK12" s="60" t="s">
        <v>176</v>
      </c>
      <c r="AL12" s="60"/>
      <c r="AM12" s="60"/>
      <c r="AN12" s="60"/>
      <c r="AO12" s="11"/>
      <c r="AP12" s="2"/>
      <c r="AQ12" s="2"/>
      <c r="AR12" s="2"/>
    </row>
    <row r="13" spans="1:44">
      <c r="A13" s="17" t="s">
        <v>150</v>
      </c>
      <c r="B13" s="18">
        <f ca="1">IF(INDIRECT(ADDRESS(ROW(dati_ikm!G$4),COLUMN(dati_ikm!G$1)+ROW(dati_ikm!G10)+36,1,1,"dati_ikm"))="","",INDIRECT(ADDRESS(ROW(dati_ikm!G$4),COLUMN(dati_ikm!G$1)+ROW(dati_ikm!G10)+36,1,1,"dati_ikm")))</f>
        <v>1143.52549</v>
      </c>
      <c r="C13" s="18" t="str">
        <f ca="1">IF(INDIRECT(ADDRESS(ROW(dati_ikm!G$4),COLUMN(dati_ikm!G$1)+ROW(dati_ikm!G10)+48,1,1,"dati_ikm"))="","",INDIRECT(ADDRESS(ROW(dati_ikm!G$4),COLUMN(dati_ikm!G$1)+ROW(dati_ikm!G10)+48,1,1,"dati_ikm")))</f>
        <v/>
      </c>
      <c r="D13" s="18" t="str">
        <f t="shared" ca="1" si="0"/>
        <v/>
      </c>
      <c r="E13" s="18" t="e">
        <f t="shared" ca="1" si="1"/>
        <v>#N/A</v>
      </c>
      <c r="F13" s="19" cm="1">
        <f t="array" aca="1" ref="F13" ca="1">INDIRECT(ADDRESS(ROW(dati_ikm!S$27),COLUMN(dati_ikm!S$1)+ROW(dati_ikm!S10)+24,1,1,"dati_ikm"))</f>
        <v>1256.910421</v>
      </c>
      <c r="G13" s="18" t="str">
        <f ca="1">IF(INDIRECT(ADDRESS(ROW(dati_ikm!G$8),COLUMN(dati_ikm!G$1)+ROW(dati_ikm!G10)+48,1,1,"dati_ikm"))="","",INDIRECT(ADDRESS(ROW(dati_ikm!G$8),COLUMN(dati_ikm!G$1)+ROW(dati_ikm!G10)+48,1,1,"dati_ikm")))</f>
        <v/>
      </c>
      <c r="H13" s="18" t="str">
        <f t="shared" ca="1" si="2"/>
        <v/>
      </c>
      <c r="I13" s="19" t="str">
        <f t="shared" ca="1" si="3"/>
        <v/>
      </c>
      <c r="J13" s="19" t="e">
        <f t="shared" ca="1" si="4"/>
        <v>#N/A</v>
      </c>
      <c r="K13" s="11"/>
      <c r="W13" s="58">
        <v>100</v>
      </c>
      <c r="AM13" s="2"/>
      <c r="AN13" s="2"/>
      <c r="AO13" s="2"/>
      <c r="AP13" s="2"/>
      <c r="AQ13" s="2"/>
      <c r="AR13" s="2"/>
    </row>
    <row r="14" spans="1:44" ht="17.25">
      <c r="A14" s="17" t="s">
        <v>151</v>
      </c>
      <c r="B14" s="18">
        <f ca="1">IF(INDIRECT(ADDRESS(ROW(dati_ikm!G$4),COLUMN(dati_ikm!G$1)+ROW(dati_ikm!G11)+36,1,1,"dati_ikm"))="","",INDIRECT(ADDRESS(ROW(dati_ikm!G$4),COLUMN(dati_ikm!G$1)+ROW(dati_ikm!G11)+36,1,1,"dati_ikm")))</f>
        <v>1134.290626</v>
      </c>
      <c r="C14" s="18" t="str">
        <f ca="1">IF(INDIRECT(ADDRESS(ROW(dati_ikm!G$4),COLUMN(dati_ikm!G$1)+ROW(dati_ikm!G11)+48,1,1,"dati_ikm"))="","",INDIRECT(ADDRESS(ROW(dati_ikm!G$4),COLUMN(dati_ikm!G$1)+ROW(dati_ikm!G11)+48,1,1,"dati_ikm")))</f>
        <v/>
      </c>
      <c r="D14" s="18" t="str">
        <f t="shared" ca="1" si="0"/>
        <v/>
      </c>
      <c r="E14" s="18" t="e">
        <f t="shared" ca="1" si="1"/>
        <v>#N/A</v>
      </c>
      <c r="F14" s="19" cm="1">
        <f t="array" aca="1" ref="F14" ca="1">INDIRECT(ADDRESS(ROW(dati_ikm!S$27),COLUMN(dati_ikm!S$1)+ROW(dati_ikm!S11)+24,1,1,"dati_ikm"))</f>
        <v>1233.0315799999998</v>
      </c>
      <c r="G14" s="18" t="str">
        <f ca="1">IF(INDIRECT(ADDRESS(ROW(dati_ikm!G$8),COLUMN(dati_ikm!G$1)+ROW(dati_ikm!G11)+48,1,1,"dati_ikm"))="","",INDIRECT(ADDRESS(ROW(dati_ikm!G$8),COLUMN(dati_ikm!G$1)+ROW(dati_ikm!G11)+48,1,1,"dati_ikm")))</f>
        <v/>
      </c>
      <c r="H14" s="18" t="str">
        <f t="shared" ca="1" si="2"/>
        <v/>
      </c>
      <c r="I14" s="19" t="str">
        <f t="shared" ca="1" si="3"/>
        <v/>
      </c>
      <c r="J14" s="19" t="e">
        <f t="shared" ca="1" si="4"/>
        <v>#N/A</v>
      </c>
      <c r="K14" s="11"/>
      <c r="W14" s="58">
        <v>100</v>
      </c>
      <c r="AJ14" s="64">
        <f ca="1">F17</f>
        <v>1313.0981889999998</v>
      </c>
      <c r="AK14" s="60" t="s">
        <v>159</v>
      </c>
      <c r="AL14" s="60"/>
      <c r="AM14" s="60"/>
      <c r="AN14" s="60"/>
      <c r="AO14" s="11"/>
      <c r="AP14" s="2"/>
      <c r="AQ14" s="2"/>
      <c r="AR14" s="2"/>
    </row>
    <row r="15" spans="1:44" ht="17.25">
      <c r="A15" s="17" t="s">
        <v>152</v>
      </c>
      <c r="B15" s="18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C15" s="18" t="str">
        <f ca="1">IF(INDIRECT(ADDRESS(ROW(dati_ikm!G$4),COLUMN(dati_ikm!G$1)+ROW(dati_ikm!G12)+48,1,1,"dati_ikm"))="","",INDIRECT(ADDRESS(ROW(dati_ikm!G$4),COLUMN(dati_ikm!G$1)+ROW(dati_ikm!G12)+48,1,1,"dati_ikm")))</f>
        <v/>
      </c>
      <c r="D15" s="18" t="str">
        <f t="shared" ca="1" si="0"/>
        <v/>
      </c>
      <c r="E15" s="18" t="e">
        <f t="shared" ca="1" si="1"/>
        <v>#N/A</v>
      </c>
      <c r="F15" s="19" cm="1">
        <f t="array" aca="1" ref="F15" ca="1">INDIRECT(ADDRESS(ROW(dati_ikm!S$27),COLUMN(dati_ikm!S$1)+ROW(dati_ikm!S12)+24,1,1,"dati_ikm"))</f>
        <v>1242.9338779999998</v>
      </c>
      <c r="G15" s="18" t="str">
        <f ca="1">IF(INDIRECT(ADDRESS(ROW(dati_ikm!G$8),COLUMN(dati_ikm!G$1)+ROW(dati_ikm!G12)+48,1,1,"dati_ikm"))="","",INDIRECT(ADDRESS(ROW(dati_ikm!G$8),COLUMN(dati_ikm!G$1)+ROW(dati_ikm!G12)+48,1,1,"dati_ikm")))</f>
        <v/>
      </c>
      <c r="H15" s="18" t="str">
        <f t="shared" ca="1" si="2"/>
        <v/>
      </c>
      <c r="I15" s="19" t="str">
        <f t="shared" ca="1" si="3"/>
        <v/>
      </c>
      <c r="J15" s="19" t="e">
        <f t="shared" ca="1" si="4"/>
        <v>#N/A</v>
      </c>
      <c r="K15" s="11"/>
      <c r="W15" s="58">
        <v>100</v>
      </c>
      <c r="AJ15" s="64">
        <f ca="1">H17</f>
        <v>1364.4336540000002</v>
      </c>
      <c r="AK15" s="60" t="s">
        <v>160</v>
      </c>
      <c r="AL15" s="60"/>
      <c r="AM15" s="60"/>
      <c r="AN15" s="60"/>
      <c r="AO15" s="11"/>
      <c r="AP15" s="2"/>
      <c r="AQ15" s="2"/>
      <c r="AR15" s="2"/>
    </row>
    <row r="16" spans="1:44" ht="18">
      <c r="A16" s="21"/>
      <c r="B16" s="82"/>
      <c r="C16" s="82"/>
      <c r="D16" s="18"/>
      <c r="E16" s="18"/>
      <c r="F16" s="82"/>
      <c r="G16" s="18"/>
      <c r="H16" s="18"/>
      <c r="I16" s="18"/>
      <c r="J16" s="19"/>
      <c r="K16" s="11"/>
      <c r="AJ16" s="62" t="e">
        <f ca="1">J9</f>
        <v>#N/A</v>
      </c>
      <c r="AK16" s="60" t="s">
        <v>154</v>
      </c>
      <c r="AL16" s="60"/>
      <c r="AM16" s="60"/>
      <c r="AN16" s="60"/>
      <c r="AO16" s="11"/>
      <c r="AP16" s="2"/>
      <c r="AQ16" s="2"/>
      <c r="AR16" s="2"/>
    </row>
    <row r="17" spans="1:44" ht="17.25">
      <c r="A17" s="22" t="str" cm="1">
        <f t="array" aca="1" ref="A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(janvāris)</v>
      </c>
      <c r="B17" s="31">
        <f ca="1">SUM(_xlfn.TAKE(B4:B15,dati_kum!E34))</f>
        <v>1080.4541019999999</v>
      </c>
      <c r="C17" s="31">
        <f ca="1">SUM(C4:C15)</f>
        <v>1197.0998890000001</v>
      </c>
      <c r="D17" s="31">
        <f t="shared" ref="D17" ca="1" si="5">C17-B17</f>
        <v>116.64578700000015</v>
      </c>
      <c r="E17" s="29">
        <f ca="1">(C17/B17)*100-100</f>
        <v>10.795996496665623</v>
      </c>
      <c r="F17" s="31">
        <f ca="1">SUM(_xlfn.TAKE(F4:F15,dati_kum!E34))</f>
        <v>1313.0981889999998</v>
      </c>
      <c r="G17" s="29">
        <f ca="1">SUM(G4:G15)</f>
        <v>-167.333765</v>
      </c>
      <c r="H17" s="29">
        <f ca="1">SUM(H4:H15)</f>
        <v>1364.4336540000002</v>
      </c>
      <c r="I17" s="31">
        <f ca="1">H17-F17</f>
        <v>51.33546500000034</v>
      </c>
      <c r="J17" s="34">
        <f ca="1">H17/F17*100</f>
        <v>103.90949172194772</v>
      </c>
      <c r="K17" s="65"/>
      <c r="AJ17" s="66">
        <f ca="1">I17</f>
        <v>51.33546500000034</v>
      </c>
      <c r="AK17" s="60" t="s">
        <v>163</v>
      </c>
      <c r="AL17" s="60"/>
      <c r="AM17" s="60"/>
      <c r="AN17" s="60"/>
      <c r="AO17" s="11"/>
      <c r="AP17" s="2"/>
      <c r="AQ17" s="2"/>
      <c r="AR17" s="2"/>
    </row>
    <row r="18" spans="1:44" ht="17.25">
      <c r="A18" s="28" t="s">
        <v>213</v>
      </c>
      <c r="B18" s="32">
        <f ca="1">SUM(B4:B15)</f>
        <v>13583.513609</v>
      </c>
      <c r="C18" s="32">
        <f ca="1">SUM(C4:C15)</f>
        <v>1197.0998890000001</v>
      </c>
      <c r="D18" s="116" t="s">
        <v>178</v>
      </c>
      <c r="E18" s="116" t="s">
        <v>178</v>
      </c>
      <c r="F18" s="32">
        <f ca="1">SUM(F4:F15)</f>
        <v>14552.749614</v>
      </c>
      <c r="G18" s="32">
        <f t="shared" ref="G18:H18" ca="1" si="6">SUM(G4:G15)</f>
        <v>-167.333765</v>
      </c>
      <c r="H18" s="32">
        <f t="shared" ca="1" si="6"/>
        <v>1364.4336540000002</v>
      </c>
      <c r="I18" s="33">
        <f ca="1">H18-F18</f>
        <v>-13188.31596</v>
      </c>
      <c r="J18" s="33">
        <f ca="1">H18/F18*100</f>
        <v>9.3757790808644916</v>
      </c>
      <c r="K18" s="11"/>
      <c r="AJ18" s="66">
        <f ca="1">J17-100</f>
        <v>3.9094917219477168</v>
      </c>
      <c r="AK18" s="60" t="s">
        <v>170</v>
      </c>
      <c r="AM18" s="2"/>
      <c r="AN18" s="2"/>
      <c r="AO18" s="11"/>
      <c r="AP18" s="2"/>
      <c r="AQ18" s="2"/>
      <c r="AR18" s="2"/>
    </row>
    <row r="19" spans="1:44" s="52" customFormat="1">
      <c r="A19" s="49" t="s">
        <v>212</v>
      </c>
      <c r="B19" s="98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2" customFormat="1">
      <c r="A20" s="49"/>
      <c r="B20" s="2"/>
      <c r="C20" s="51"/>
      <c r="D20" s="2"/>
      <c r="E20" s="2"/>
      <c r="F20" s="2"/>
      <c r="G20" s="2"/>
      <c r="H20" s="5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2" customFormat="1">
      <c r="A21" s="2"/>
      <c r="B21" s="2"/>
      <c r="C21" s="53"/>
      <c r="D21" s="53"/>
      <c r="E21" s="2"/>
      <c r="F21" s="2"/>
      <c r="G21" s="5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2" customFormat="1">
      <c r="A22" s="2"/>
      <c r="B22" s="2"/>
      <c r="C22" s="53"/>
      <c r="D22" s="53"/>
      <c r="E22" s="2"/>
      <c r="F22" s="2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2" customFormat="1">
      <c r="A23" s="2"/>
      <c r="B23" s="2"/>
      <c r="C23" s="53"/>
      <c r="D23" s="53"/>
      <c r="E23" s="2"/>
      <c r="F23" s="2"/>
      <c r="G23" s="5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6" customFormat="1" ht="21">
      <c r="A24" s="74" t="s">
        <v>192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</row>
    <row r="25" spans="1:44" s="5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2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2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2" customFormat="1" ht="45">
      <c r="A28" s="24" t="s">
        <v>1</v>
      </c>
      <c r="B28" s="24" t="s">
        <v>182</v>
      </c>
      <c r="C28" s="24" t="s">
        <v>218</v>
      </c>
      <c r="D28" s="16" t="s">
        <v>188</v>
      </c>
      <c r="E28" s="16" t="s">
        <v>187</v>
      </c>
      <c r="F28" s="36" t="s">
        <v>216</v>
      </c>
      <c r="G28" s="16" t="s">
        <v>157</v>
      </c>
      <c r="H28" s="37" t="s">
        <v>156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2" customFormat="1">
      <c r="A29" s="25" t="s">
        <v>141</v>
      </c>
      <c r="B29" s="83">
        <f ca="1">IF(INDIRECT(ADDRESS(ROW(dati_ikm!G$7),COLUMN(dati_ikm!G$1)+ROW(dati_ikm!G1)+36,1,1,"dati_ikm"))="","",INDIRECT(ADDRESS(ROW(dati_ikm!G$7),COLUMN(dati_ikm!G$1)+ROW(dati_ikm!G1)+36,1,1,"dati_ikm")))</f>
        <v>397.664264</v>
      </c>
      <c r="C29" s="83">
        <f ca="1">IF(INDIRECT(ADDRESS(ROW(dati_ikm!G$7),COLUMN(dati_ikm!G$1)+ROW(dati_ikm!G1)+48,1,1,"dati_ikm"))="","",INDIRECT(ADDRESS(ROW(dati_ikm!G$7),COLUMN(dati_ikm!G$1)+ROW(dati_ikm!G1)+48,1,1,"dati_ikm")))</f>
        <v>431.29412200000002</v>
      </c>
      <c r="D29" s="83">
        <f ca="1">IFERROR(C29-B29,"")</f>
        <v>33.629858000000013</v>
      </c>
      <c r="E29" s="84">
        <f ca="1">IFERROR(((C29/B29)*100-100),NA())</f>
        <v>8.4568469044027665</v>
      </c>
      <c r="F29" s="99" cm="1">
        <f t="array" aca="1" ref="F29" ca="1">INDIRECT(ADDRESS(ROW(dati_ikm!S$38),COLUMN(dati_ikm!S$1)+ROW(dati_ikm!S1)+24,1,1,"dati_ikm"))</f>
        <v>429.23988900000001</v>
      </c>
      <c r="G29" s="86">
        <f ca="1">IFERROR(C29-F29,"")</f>
        <v>2.0542330000000106</v>
      </c>
      <c r="H29" s="87">
        <f ca="1">IFERROR(C29/F29*100,NA())</f>
        <v>100.4785745809379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2" customFormat="1">
      <c r="A30" s="25" t="s">
        <v>142</v>
      </c>
      <c r="B30" s="83">
        <f ca="1">IF(INDIRECT(ADDRESS(ROW(dati_ikm!G$7),COLUMN(dati_ikm!G$1)+ROW(dati_ikm!G2)+36,1,1,"dati_ikm"))="","",INDIRECT(ADDRESS(ROW(dati_ikm!G$7),COLUMN(dati_ikm!G$1)+ROW(dati_ikm!G2)+36,1,1,"dati_ikm")))</f>
        <v>351.71256800000003</v>
      </c>
      <c r="C30" s="83" t="str">
        <f ca="1">IF(INDIRECT(ADDRESS(ROW(dati_ikm!G$7),COLUMN(dati_ikm!G$1)+ROW(dati_ikm!G2)+48,1,1,"dati_ikm"))="","",INDIRECT(ADDRESS(ROW(dati_ikm!G$7),COLUMN(dati_ikm!G$1)+ROW(dati_ikm!G2)+48,1,1,"dati_ikm")))</f>
        <v/>
      </c>
      <c r="D30" s="83" t="str">
        <f t="shared" ref="D30:D40" ca="1" si="7">IFERROR(C30-B30,"")</f>
        <v/>
      </c>
      <c r="E30" s="84" t="e">
        <f t="shared" ref="E30:E40" ca="1" si="8">IFERROR(((C30/B30)*100-100),NA())</f>
        <v>#N/A</v>
      </c>
      <c r="F30" s="99" cm="1">
        <f t="array" aca="1" ref="F30" ca="1">INDIRECT(ADDRESS(ROW(dati_ikm!S$38),COLUMN(dati_ikm!S$1)+ROW(dati_ikm!S2)+24,1,1,"dati_ikm"))</f>
        <v>357.38078999999999</v>
      </c>
      <c r="G30" s="86" t="str">
        <f t="shared" ref="G30:G40" ca="1" si="9">IFERROR(C30-F30,"")</f>
        <v/>
      </c>
      <c r="H30" s="87" t="e">
        <f t="shared" ref="H30:H40" ca="1" si="10">IFERROR(C30/F30*100,NA())</f>
        <v>#N/A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59"/>
      <c r="AK30" s="2"/>
      <c r="AL30" s="2"/>
    </row>
    <row r="31" spans="1:44" s="52" customFormat="1">
      <c r="A31" s="25" t="s">
        <v>143</v>
      </c>
      <c r="B31" s="83">
        <f ca="1">IF(INDIRECT(ADDRESS(ROW(dati_ikm!G$7),COLUMN(dati_ikm!G$1)+ROW(dati_ikm!G3)+36,1,1,"dati_ikm"))="","",INDIRECT(ADDRESS(ROW(dati_ikm!G$7),COLUMN(dati_ikm!G$1)+ROW(dati_ikm!G3)+36,1,1,"dati_ikm")))</f>
        <v>336.26916700000004</v>
      </c>
      <c r="C31" s="83" t="str">
        <f ca="1">IF(INDIRECT(ADDRESS(ROW(dati_ikm!G$7),COLUMN(dati_ikm!G$1)+ROW(dati_ikm!G3)+48,1,1,"dati_ikm"))="","",INDIRECT(ADDRESS(ROW(dati_ikm!G$7),COLUMN(dati_ikm!G$1)+ROW(dati_ikm!G3)+48,1,1,"dati_ikm")))</f>
        <v/>
      </c>
      <c r="D31" s="83" t="str">
        <f t="shared" ca="1" si="7"/>
        <v/>
      </c>
      <c r="E31" s="84" t="e">
        <f t="shared" ca="1" si="8"/>
        <v>#N/A</v>
      </c>
      <c r="F31" s="99" cm="1">
        <f t="array" aca="1" ref="F31" ca="1">INDIRECT(ADDRESS(ROW(dati_ikm!S$38),COLUMN(dati_ikm!S$1)+ROW(dati_ikm!S3)+24,1,1,"dati_ikm"))</f>
        <v>364.49954700000001</v>
      </c>
      <c r="G31" s="86" t="str">
        <f t="shared" ca="1" si="9"/>
        <v/>
      </c>
      <c r="H31" s="87" t="e">
        <f t="shared" ca="1" si="10"/>
        <v>#N/A</v>
      </c>
      <c r="I31" s="11"/>
      <c r="J31" s="60"/>
      <c r="K31" s="60"/>
      <c r="L31" s="6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2" customFormat="1">
      <c r="A32" s="25" t="s">
        <v>144</v>
      </c>
      <c r="B32" s="83">
        <f ca="1">IF(INDIRECT(ADDRESS(ROW(dati_ikm!G$7),COLUMN(dati_ikm!G$1)+ROW(dati_ikm!G4)+36,1,1,"dati_ikm"))="","",INDIRECT(ADDRESS(ROW(dati_ikm!G$7),COLUMN(dati_ikm!G$1)+ROW(dati_ikm!G4)+36,1,1,"dati_ikm")))</f>
        <v>402.61002899999994</v>
      </c>
      <c r="C32" s="83" t="str">
        <f ca="1">IF(INDIRECT(ADDRESS(ROW(dati_ikm!G$7),COLUMN(dati_ikm!G$1)+ROW(dati_ikm!G4)+48,1,1,"dati_ikm"))="","",INDIRECT(ADDRESS(ROW(dati_ikm!G$7),COLUMN(dati_ikm!G$1)+ROW(dati_ikm!G4)+48,1,1,"dati_ikm")))</f>
        <v/>
      </c>
      <c r="D32" s="83" t="str">
        <f t="shared" ca="1" si="7"/>
        <v/>
      </c>
      <c r="E32" s="84" t="e">
        <f t="shared" ca="1" si="8"/>
        <v>#N/A</v>
      </c>
      <c r="F32" s="99" cm="1">
        <f t="array" aca="1" ref="F32" ca="1">INDIRECT(ADDRESS(ROW(dati_ikm!S$38),COLUMN(dati_ikm!S$1)+ROW(dati_ikm!S4)+24,1,1,"dati_ikm"))</f>
        <v>401.51788399999998</v>
      </c>
      <c r="G32" s="86" t="str">
        <f t="shared" ca="1" si="9"/>
        <v/>
      </c>
      <c r="H32" s="87" t="e">
        <f t="shared" ca="1" si="10"/>
        <v>#N/A</v>
      </c>
      <c r="I32" s="11"/>
      <c r="J32" s="60"/>
      <c r="K32" s="60"/>
      <c r="L32" s="6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2" customFormat="1" ht="15.75">
      <c r="A33" s="25" t="s">
        <v>145</v>
      </c>
      <c r="B33" s="83">
        <f ca="1">IF(INDIRECT(ADDRESS(ROW(dati_ikm!G$7),COLUMN(dati_ikm!G$1)+ROW(dati_ikm!G5)+36,1,1,"dati_ikm"))="","",INDIRECT(ADDRESS(ROW(dati_ikm!G$7),COLUMN(dati_ikm!G$1)+ROW(dati_ikm!G5)+36,1,1,"dati_ikm")))</f>
        <v>364.07836100000009</v>
      </c>
      <c r="C33" s="83" t="str">
        <f ca="1">IF(INDIRECT(ADDRESS(ROW(dati_ikm!G$7),COLUMN(dati_ikm!G$1)+ROW(dati_ikm!G5)+48,1,1,"dati_ikm"))="","",INDIRECT(ADDRESS(ROW(dati_ikm!G$7),COLUMN(dati_ikm!G$1)+ROW(dati_ikm!G5)+48,1,1,"dati_ikm")))</f>
        <v/>
      </c>
      <c r="D33" s="83" t="str">
        <f t="shared" ca="1" si="7"/>
        <v/>
      </c>
      <c r="E33" s="84" t="e">
        <f t="shared" ca="1" si="8"/>
        <v>#N/A</v>
      </c>
      <c r="F33" s="99" cm="1">
        <f t="array" aca="1" ref="F33" ca="1">INDIRECT(ADDRESS(ROW(dati_ikm!S$38),COLUMN(dati_ikm!S$1)+ROW(dati_ikm!S5)+24,1,1,"dati_ikm"))</f>
        <v>403.55699800000002</v>
      </c>
      <c r="G33" s="86" t="str">
        <f t="shared" ca="1" si="9"/>
        <v/>
      </c>
      <c r="H33" s="87" t="e">
        <f t="shared" ca="1" si="10"/>
        <v>#N/A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1" t="s">
        <v>49</v>
      </c>
      <c r="AL33" s="2"/>
    </row>
    <row r="34" spans="1:43" s="52" customFormat="1" ht="18">
      <c r="A34" s="25" t="s">
        <v>146</v>
      </c>
      <c r="B34" s="83">
        <f ca="1">IF(INDIRECT(ADDRESS(ROW(dati_ikm!G$7),COLUMN(dati_ikm!G$1)+ROW(dati_ikm!G6)+36,1,1,"dati_ikm"))="","",INDIRECT(ADDRESS(ROW(dati_ikm!G$7),COLUMN(dati_ikm!G$1)+ROW(dati_ikm!G6)+36,1,1,"dati_ikm")))</f>
        <v>331.32086499999969</v>
      </c>
      <c r="C34" s="83" t="str">
        <f ca="1">IF(INDIRECT(ADDRESS(ROW(dati_ikm!G$7),COLUMN(dati_ikm!G$1)+ROW(dati_ikm!G6)+48,1,1,"dati_ikm"))="","",INDIRECT(ADDRESS(ROW(dati_ikm!G$7),COLUMN(dati_ikm!G$1)+ROW(dati_ikm!G6)+48,1,1,"dati_ikm")))</f>
        <v/>
      </c>
      <c r="D34" s="83" t="str">
        <f t="shared" ca="1" si="7"/>
        <v/>
      </c>
      <c r="E34" s="84" t="e">
        <f t="shared" ca="1" si="8"/>
        <v>#N/A</v>
      </c>
      <c r="F34" s="99" cm="1">
        <f t="array" aca="1" ref="F34" ca="1">INDIRECT(ADDRESS(ROW(dati_ikm!S$38),COLUMN(dati_ikm!S$1)+ROW(dati_ikm!S6)+24,1,1,"dati_ikm"))</f>
        <v>406.919174</v>
      </c>
      <c r="G34" s="86" t="str">
        <f t="shared" ca="1" si="9"/>
        <v/>
      </c>
      <c r="H34" s="87" t="e">
        <f t="shared" ca="1" si="10"/>
        <v>#N/A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2">
        <f ca="1">F43</f>
        <v>4862.9484580000008</v>
      </c>
      <c r="AK34" s="60" t="s">
        <v>158</v>
      </c>
      <c r="AL34" s="60"/>
      <c r="AM34" s="60"/>
      <c r="AN34" s="60"/>
      <c r="AO34" s="11"/>
      <c r="AP34" s="2"/>
      <c r="AQ34" s="2"/>
    </row>
    <row r="35" spans="1:43" s="52" customFormat="1" ht="18">
      <c r="A35" s="25" t="s">
        <v>147</v>
      </c>
      <c r="B35" s="83">
        <f ca="1">IF(INDIRECT(ADDRESS(ROW(dati_ikm!G$7),COLUMN(dati_ikm!G$1)+ROW(dati_ikm!G7)+36,1,1,"dati_ikm"))="","",INDIRECT(ADDRESS(ROW(dati_ikm!G$7),COLUMN(dati_ikm!G$1)+ROW(dati_ikm!G7)+36,1,1,"dati_ikm")))</f>
        <v>395.80357100000037</v>
      </c>
      <c r="C35" s="83" t="str">
        <f ca="1">IF(INDIRECT(ADDRESS(ROW(dati_ikm!G$7),COLUMN(dati_ikm!G$1)+ROW(dati_ikm!G7)+48,1,1,"dati_ikm"))="","",INDIRECT(ADDRESS(ROW(dati_ikm!G$7),COLUMN(dati_ikm!G$1)+ROW(dati_ikm!G7)+48,1,1,"dati_ikm")))</f>
        <v/>
      </c>
      <c r="D35" s="83" t="str">
        <f t="shared" ca="1" si="7"/>
        <v/>
      </c>
      <c r="E35" s="84" t="e">
        <f t="shared" ca="1" si="8"/>
        <v>#N/A</v>
      </c>
      <c r="F35" s="99" cm="1">
        <f t="array" aca="1" ref="F35" ca="1">INDIRECT(ADDRESS(ROW(dati_ikm!S$38),COLUMN(dati_ikm!S$1)+ROW(dati_ikm!S7)+24,1,1,"dati_ikm"))</f>
        <v>447.09168</v>
      </c>
      <c r="G35" s="86" t="str">
        <f t="shared" ca="1" si="9"/>
        <v/>
      </c>
      <c r="H35" s="87" t="e">
        <f t="shared" ca="1" si="10"/>
        <v>#N/A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3">
        <f ca="1">H43</f>
        <v>8.868984027385304</v>
      </c>
      <c r="AK35" s="60" t="s">
        <v>153</v>
      </c>
      <c r="AL35" s="60"/>
      <c r="AM35" s="60"/>
      <c r="AN35" s="60"/>
      <c r="AO35" s="11"/>
      <c r="AP35" s="2"/>
      <c r="AQ35" s="2"/>
    </row>
    <row r="36" spans="1:43" s="52" customFormat="1" ht="18">
      <c r="A36" s="25" t="s">
        <v>148</v>
      </c>
      <c r="B36" s="83">
        <f ca="1">IF(INDIRECT(ADDRESS(ROW(dati_ikm!G$7),COLUMN(dati_ikm!G$1)+ROW(dati_ikm!G8)+36,1,1,"dati_ikm"))="","",INDIRECT(ADDRESS(ROW(dati_ikm!G$7),COLUMN(dati_ikm!G$1)+ROW(dati_ikm!G8)+36,1,1,"dati_ikm")))</f>
        <v>377.95256599999993</v>
      </c>
      <c r="C36" s="83" t="str">
        <f ca="1">IF(INDIRECT(ADDRESS(ROW(dati_ikm!G$7),COLUMN(dati_ikm!G$1)+ROW(dati_ikm!G8)+48,1,1,"dati_ikm"))="","",INDIRECT(ADDRESS(ROW(dati_ikm!G$7),COLUMN(dati_ikm!G$1)+ROW(dati_ikm!G8)+48,1,1,"dati_ikm")))</f>
        <v/>
      </c>
      <c r="D36" s="83" t="str">
        <f t="shared" ca="1" si="7"/>
        <v/>
      </c>
      <c r="E36" s="84" t="e">
        <f t="shared" ca="1" si="8"/>
        <v>#N/A</v>
      </c>
      <c r="F36" s="99" cm="1">
        <f t="array" aca="1" ref="F36" ca="1">INDIRECT(ADDRESS(ROW(dati_ikm!S$38),COLUMN(dati_ikm!S$1)+ROW(dati_ikm!S8)+24,1,1,"dati_ikm"))</f>
        <v>420.32365500000003</v>
      </c>
      <c r="G36" s="86" t="str">
        <f t="shared" ca="1" si="9"/>
        <v/>
      </c>
      <c r="H36" s="87" t="e">
        <f t="shared" ca="1" si="10"/>
        <v>#N/A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3">
        <f ca="1">E42</f>
        <v>8.4568469044027665</v>
      </c>
      <c r="AK36" s="60" t="s">
        <v>164</v>
      </c>
      <c r="AL36" s="60"/>
      <c r="AM36" s="60"/>
      <c r="AN36" s="60"/>
      <c r="AO36" s="11"/>
      <c r="AP36" s="2"/>
      <c r="AQ36" s="2"/>
    </row>
    <row r="37" spans="1:43" s="52" customFormat="1" ht="18">
      <c r="A37" s="25" t="s">
        <v>149</v>
      </c>
      <c r="B37" s="83">
        <f ca="1">IF(INDIRECT(ADDRESS(ROW(dati_ikm!G$7),COLUMN(dati_ikm!G$1)+ROW(dati_ikm!G9)+36,1,1,"dati_ikm"))="","",INDIRECT(ADDRESS(ROW(dati_ikm!G$7),COLUMN(dati_ikm!G$1)+ROW(dati_ikm!G9)+36,1,1,"dati_ikm")))</f>
        <v>349.59962999999971</v>
      </c>
      <c r="C37" s="83" t="str">
        <f ca="1">IF(INDIRECT(ADDRESS(ROW(dati_ikm!G$7),COLUMN(dati_ikm!G$1)+ROW(dati_ikm!G9)+48,1,1,"dati_ikm"))="","",INDIRECT(ADDRESS(ROW(dati_ikm!G$7),COLUMN(dati_ikm!G$1)+ROW(dati_ikm!G9)+48,1,1,"dati_ikm")))</f>
        <v/>
      </c>
      <c r="D37" s="83" t="str">
        <f t="shared" ca="1" si="7"/>
        <v/>
      </c>
      <c r="E37" s="84" t="e">
        <f t="shared" ca="1" si="8"/>
        <v>#N/A</v>
      </c>
      <c r="F37" s="99" cm="1">
        <f t="array" aca="1" ref="F37" ca="1">INDIRECT(ADDRESS(ROW(dati_ikm!S$38),COLUMN(dati_ikm!S$1)+ROW(dati_ikm!S9)+24,1,1,"dati_ikm"))</f>
        <v>403.17151799999999</v>
      </c>
      <c r="G37" s="86" t="str">
        <f t="shared" ca="1" si="9"/>
        <v/>
      </c>
      <c r="H37" s="87" t="e">
        <f t="shared" ca="1" si="10"/>
        <v>#N/A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2">
        <f ca="1">D42</f>
        <v>33.629858000000013</v>
      </c>
      <c r="AK37" s="60" t="s">
        <v>165</v>
      </c>
      <c r="AL37" s="60"/>
      <c r="AM37" s="60"/>
      <c r="AN37" s="60"/>
      <c r="AO37" s="11"/>
      <c r="AP37" s="2"/>
      <c r="AQ37" s="2"/>
    </row>
    <row r="38" spans="1:43" s="52" customFormat="1">
      <c r="A38" s="25" t="s">
        <v>150</v>
      </c>
      <c r="B38" s="83">
        <f ca="1">IF(INDIRECT(ADDRESS(ROW(dati_ikm!G$7),COLUMN(dati_ikm!G$1)+ROW(dati_ikm!G10)+36,1,1,"dati_ikm"))="","",INDIRECT(ADDRESS(ROW(dati_ikm!G$7),COLUMN(dati_ikm!G$1)+ROW(dati_ikm!G10)+36,1,1,"dati_ikm")))</f>
        <v>375.76388400000042</v>
      </c>
      <c r="C38" s="83" t="str">
        <f ca="1">IF(INDIRECT(ADDRESS(ROW(dati_ikm!G$7),COLUMN(dati_ikm!G$1)+ROW(dati_ikm!G10)+48,1,1,"dati_ikm"))="","",INDIRECT(ADDRESS(ROW(dati_ikm!G$7),COLUMN(dati_ikm!G$1)+ROW(dati_ikm!G10)+48,1,1,"dati_ikm")))</f>
        <v/>
      </c>
      <c r="D38" s="83" t="str">
        <f t="shared" ca="1" si="7"/>
        <v/>
      </c>
      <c r="E38" s="84" t="e">
        <f t="shared" ca="1" si="8"/>
        <v>#N/A</v>
      </c>
      <c r="F38" s="99" cm="1">
        <f t="array" aca="1" ref="F38" ca="1">INDIRECT(ADDRESS(ROW(dati_ikm!S$38),COLUMN(dati_ikm!S$1)+ROW(dati_ikm!S10)+24,1,1,"dati_ikm"))</f>
        <v>421.71272099999999</v>
      </c>
      <c r="G38" s="86" t="str">
        <f t="shared" ca="1" si="9"/>
        <v/>
      </c>
      <c r="H38" s="87" t="e">
        <f t="shared" ca="1" si="10"/>
        <v>#N/A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2" customFormat="1" ht="18">
      <c r="A39" s="25" t="s">
        <v>151</v>
      </c>
      <c r="B39" s="83">
        <f ca="1">IF(INDIRECT(ADDRESS(ROW(dati_ikm!G$7),COLUMN(dati_ikm!G$1)+ROW(dati_ikm!G11)+36,1,1,"dati_ikm"))="","",INDIRECT(ADDRESS(ROW(dati_ikm!G$7),COLUMN(dati_ikm!G$1)+ROW(dati_ikm!G11)+36,1,1,"dati_ikm")))</f>
        <v>357.74248399999988</v>
      </c>
      <c r="C39" s="83" t="str">
        <f ca="1">IF(INDIRECT(ADDRESS(ROW(dati_ikm!G$7),COLUMN(dati_ikm!G$1)+ROW(dati_ikm!G11)+48,1,1,"dati_ikm"))="","",INDIRECT(ADDRESS(ROW(dati_ikm!G$7),COLUMN(dati_ikm!G$1)+ROW(dati_ikm!G11)+48,1,1,"dati_ikm")))</f>
        <v/>
      </c>
      <c r="D39" s="83" t="str">
        <f t="shared" ca="1" si="7"/>
        <v/>
      </c>
      <c r="E39" s="84" t="e">
        <f t="shared" ca="1" si="8"/>
        <v>#N/A</v>
      </c>
      <c r="F39" s="99" cm="1">
        <f t="array" aca="1" ref="F39" ca="1">INDIRECT(ADDRESS(ROW(dati_ikm!S$38),COLUMN(dati_ikm!S$1)+ROW(dati_ikm!S11)+24,1,1,"dati_ikm"))</f>
        <v>404.20697999999999</v>
      </c>
      <c r="G39" s="86" t="str">
        <f t="shared" ca="1" si="9"/>
        <v/>
      </c>
      <c r="H39" s="87" t="e">
        <f t="shared" ca="1" si="10"/>
        <v>#N/A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2">
        <f ca="1">F42</f>
        <v>429.23988900000001</v>
      </c>
      <c r="AK39" s="60" t="s">
        <v>159</v>
      </c>
      <c r="AL39" s="60"/>
      <c r="AM39" s="60"/>
      <c r="AN39" s="60"/>
      <c r="AO39" s="11"/>
      <c r="AP39" s="2"/>
      <c r="AQ39" s="2"/>
    </row>
    <row r="40" spans="1:43" s="52" customFormat="1" ht="18">
      <c r="A40" s="25" t="s">
        <v>152</v>
      </c>
      <c r="B40" s="83">
        <f ca="1">IF(INDIRECT(ADDRESS(ROW(dati_ikm!G$7),COLUMN(dati_ikm!G$1)+ROW(dati_ikm!G12)+36,1,1,"dati_ikm"))="","",INDIRECT(ADDRESS(ROW(dati_ikm!G$7),COLUMN(dati_ikm!G$1)+ROW(dati_ikm!G12)+36,1,1,"dati_ikm")))</f>
        <v>357.67898399999967</v>
      </c>
      <c r="C40" s="83" t="str">
        <f ca="1">IF(INDIRECT(ADDRESS(ROW(dati_ikm!G$7),COLUMN(dati_ikm!G$1)+ROW(dati_ikm!G12)+48,1,1,"dati_ikm"))="","",INDIRECT(ADDRESS(ROW(dati_ikm!G$7),COLUMN(dati_ikm!G$1)+ROW(dati_ikm!G12)+48,1,1,"dati_ikm")))</f>
        <v/>
      </c>
      <c r="D40" s="83" t="str">
        <f t="shared" ca="1" si="7"/>
        <v/>
      </c>
      <c r="E40" s="84" t="e">
        <f t="shared" ca="1" si="8"/>
        <v>#N/A</v>
      </c>
      <c r="F40" s="99" cm="1">
        <f t="array" aca="1" ref="F40" ca="1">INDIRECT(ADDRESS(ROW(dati_ikm!S$38),COLUMN(dati_ikm!S$1)+ROW(dati_ikm!S12)+24,1,1,"dati_ikm"))</f>
        <v>403.32762200000025</v>
      </c>
      <c r="G40" s="86" t="str">
        <f t="shared" ca="1" si="9"/>
        <v/>
      </c>
      <c r="H40" s="87" t="e">
        <f t="shared" ca="1" si="10"/>
        <v>#N/A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2">
        <f ca="1">C42</f>
        <v>431.29412200000002</v>
      </c>
      <c r="AK40" s="60" t="s">
        <v>160</v>
      </c>
      <c r="AL40" s="60"/>
      <c r="AM40" s="60"/>
      <c r="AN40" s="60"/>
      <c r="AO40" s="11"/>
      <c r="AP40" s="2"/>
      <c r="AQ40" s="2"/>
    </row>
    <row r="41" spans="1:43" s="52" customFormat="1" ht="18">
      <c r="A41" s="26"/>
      <c r="B41" s="85"/>
      <c r="C41" s="85"/>
      <c r="D41" s="85"/>
      <c r="E41" s="84"/>
      <c r="F41" s="88"/>
      <c r="G41" s="86"/>
      <c r="H41" s="86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3" t="e">
        <f ca="1">H34</f>
        <v>#N/A</v>
      </c>
      <c r="AK41" s="60" t="s">
        <v>154</v>
      </c>
      <c r="AL41" s="60"/>
      <c r="AM41" s="60"/>
      <c r="AN41" s="60"/>
      <c r="AO41" s="11"/>
      <c r="AP41" s="2"/>
      <c r="AQ41" s="2"/>
    </row>
    <row r="42" spans="1:43" s="52" customFormat="1" ht="18">
      <c r="A42" s="22" t="str" cm="1">
        <f t="array" aca="1" ref="A42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(janvāris)</v>
      </c>
      <c r="B42" s="148">
        <f ca="1">SUM(_xlfn.TAKE(B29:B40,dati_kum!E34))</f>
        <v>397.664264</v>
      </c>
      <c r="C42" s="148">
        <f ca="1">SUM(C29:C41)</f>
        <v>431.29412200000002</v>
      </c>
      <c r="D42" s="148">
        <f ca="1">C42-B42</f>
        <v>33.629858000000013</v>
      </c>
      <c r="E42" s="149">
        <f t="shared" ref="E42" ca="1" si="11">(C42/B42)*100-100</f>
        <v>8.4568469044027665</v>
      </c>
      <c r="F42" s="150">
        <f ca="1">SUM(_xlfn.TAKE(F29:F40,dati_kum!E34))</f>
        <v>429.23988900000001</v>
      </c>
      <c r="G42" s="151">
        <f t="shared" ref="G42:G43" ca="1" si="12">C42-F42</f>
        <v>2.0542330000000106</v>
      </c>
      <c r="H42" s="152">
        <f ca="1">C42/F42*100</f>
        <v>100.4785745809379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2">
        <f ca="1">G42</f>
        <v>2.0542330000000106</v>
      </c>
      <c r="AK42" s="60" t="s">
        <v>163</v>
      </c>
      <c r="AL42" s="60"/>
      <c r="AM42" s="60"/>
      <c r="AN42" s="60"/>
      <c r="AO42" s="11"/>
      <c r="AP42" s="2"/>
      <c r="AQ42" s="2"/>
    </row>
    <row r="43" spans="1:43" s="52" customFormat="1" ht="18">
      <c r="A43" s="28" t="s">
        <v>213</v>
      </c>
      <c r="B43" s="153">
        <f ca="1">SUM(B29:B40)</f>
        <v>4398.1963729999998</v>
      </c>
      <c r="C43" s="153">
        <f t="shared" ref="C43" ca="1" si="13">SUM(C29:C40)</f>
        <v>431.29412200000002</v>
      </c>
      <c r="D43" s="116" t="s">
        <v>178</v>
      </c>
      <c r="E43" s="116" t="s">
        <v>178</v>
      </c>
      <c r="F43" s="154">
        <f ca="1">SUM(F29:F40)</f>
        <v>4862.9484580000008</v>
      </c>
      <c r="G43" s="33">
        <f t="shared" ca="1" si="12"/>
        <v>-4431.6543360000005</v>
      </c>
      <c r="H43" s="155">
        <f ca="1">C43/F43*100</f>
        <v>8.868984027385304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3">
        <f ca="1">H42-100</f>
        <v>0.47857458093790228</v>
      </c>
      <c r="AK43" s="60" t="s">
        <v>155</v>
      </c>
      <c r="AL43" s="2"/>
      <c r="AM43" s="2"/>
      <c r="AN43" s="2"/>
      <c r="AO43" s="11"/>
      <c r="AP43" s="2"/>
      <c r="AQ43" s="2"/>
    </row>
    <row r="44" spans="1:43" s="52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2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5">
      <c r="A51" s="27" t="s">
        <v>1</v>
      </c>
      <c r="B51" s="24" t="s">
        <v>182</v>
      </c>
      <c r="C51" s="24" t="s">
        <v>218</v>
      </c>
      <c r="D51" s="16" t="s">
        <v>188</v>
      </c>
      <c r="E51" s="16" t="s">
        <v>187</v>
      </c>
      <c r="F51" s="24" t="s">
        <v>216</v>
      </c>
      <c r="G51" s="35" t="s">
        <v>157</v>
      </c>
      <c r="H51" s="24" t="s">
        <v>156</v>
      </c>
      <c r="J51" s="2"/>
    </row>
    <row r="52" spans="1:43">
      <c r="A52" s="25" t="s">
        <v>141</v>
      </c>
      <c r="B52" s="83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C52" s="83">
        <f ca="1">IF(INDIRECT(ADDRESS(ROW(dati_ikm!G$11),COLUMN(dati_ikm!G$1)+ROW(dati_ikm!G1)+48,1,1,"dati_ikm"))="","",INDIRECT(ADDRESS(ROW(dati_ikm!G$11),COLUMN(dati_ikm!G$1)+ROW(dati_ikm!G1)+48,1,1,"dati_ikm")))</f>
        <v>327.39997799999998</v>
      </c>
      <c r="D52" s="83">
        <f ca="1">IFERROR(C52-B52,"")</f>
        <v>-15.106448</v>
      </c>
      <c r="E52" s="84">
        <f ca="1">IFERROR(((C52/B52)*100-100),NA())</f>
        <v>-4.4105590007236799</v>
      </c>
      <c r="F52" s="83" cm="1">
        <f t="array" aca="1" ref="F52" ca="1">INDIRECT(ADDRESS(ROW(dati_ikm!S$29),COLUMN(dati_ikm!S$1)+ROW(dati_ikm!S1)+24,1,1,"dati_ikm"))</f>
        <v>363</v>
      </c>
      <c r="G52" s="83">
        <f ca="1">IFERROR(C52-F52,"")</f>
        <v>-35.600022000000024</v>
      </c>
      <c r="H52" s="83">
        <f ca="1">IFERROR(C52/F52*100,NA())</f>
        <v>90.192831404958667</v>
      </c>
      <c r="J52" s="2"/>
    </row>
    <row r="53" spans="1:43">
      <c r="A53" s="25" t="s">
        <v>142</v>
      </c>
      <c r="B53" s="83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C53" s="83" t="str">
        <f ca="1">IF(INDIRECT(ADDRESS(ROW(dati_ikm!G$11),COLUMN(dati_ikm!G$1)+ROW(dati_ikm!G2)+48,1,1,"dati_ikm"))="","",INDIRECT(ADDRESS(ROW(dati_ikm!G$11),COLUMN(dati_ikm!G$1)+ROW(dati_ikm!G2)+48,1,1,"dati_ikm")))</f>
        <v/>
      </c>
      <c r="D53" s="83" t="str">
        <f t="shared" ref="D53:D63" ca="1" si="14">IFERROR(C53-B53,"")</f>
        <v/>
      </c>
      <c r="E53" s="84" t="e">
        <f t="shared" ref="E53:E63" ca="1" si="15">IFERROR(((C53/B53)*100-100),NA())</f>
        <v>#N/A</v>
      </c>
      <c r="F53" s="83" cm="1">
        <f t="array" aca="1" ref="F53" ca="1">INDIRECT(ADDRESS(ROW(dati_ikm!S$29),COLUMN(dati_ikm!S$1)+ROW(dati_ikm!S2)+24,1,1,"dati_ikm"))</f>
        <v>293.3</v>
      </c>
      <c r="G53" s="83" t="str">
        <f t="shared" ref="G53:G63" ca="1" si="16">IFERROR(C53-F53,"")</f>
        <v/>
      </c>
      <c r="H53" s="83" t="e">
        <f t="shared" ref="H53:H63" ca="1" si="17">IFERROR(C53/F53*100,NA())</f>
        <v>#N/A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59"/>
    </row>
    <row r="54" spans="1:43">
      <c r="A54" s="25" t="s">
        <v>143</v>
      </c>
      <c r="B54" s="83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C54" s="83" t="str">
        <f ca="1">IF(INDIRECT(ADDRESS(ROW(dati_ikm!G$11),COLUMN(dati_ikm!G$1)+ROW(dati_ikm!G3)+48,1,1,"dati_ikm"))="","",INDIRECT(ADDRESS(ROW(dati_ikm!G$11),COLUMN(dati_ikm!G$1)+ROW(dati_ikm!G3)+48,1,1,"dati_ikm")))</f>
        <v/>
      </c>
      <c r="D54" s="83" t="str">
        <f t="shared" ca="1" si="14"/>
        <v/>
      </c>
      <c r="E54" s="84" t="e">
        <f t="shared" ca="1" si="15"/>
        <v>#N/A</v>
      </c>
      <c r="F54" s="83" cm="1">
        <f t="array" aca="1" ref="F54" ca="1">INDIRECT(ADDRESS(ROW(dati_ikm!S$29),COLUMN(dati_ikm!S$1)+ROW(dati_ikm!S3)+24,1,1,"dati_ikm"))</f>
        <v>296.3</v>
      </c>
      <c r="G54" s="83" t="str">
        <f t="shared" ca="1" si="16"/>
        <v/>
      </c>
      <c r="H54" s="83" t="e">
        <f t="shared" ca="1" si="17"/>
        <v>#N/A</v>
      </c>
      <c r="I54" s="11"/>
      <c r="J54" s="60"/>
      <c r="K54" s="60"/>
      <c r="L54" s="60"/>
      <c r="AJ54" s="11"/>
    </row>
    <row r="55" spans="1:43">
      <c r="A55" s="25" t="s">
        <v>144</v>
      </c>
      <c r="B55" s="83">
        <f ca="1">IF(INDIRECT(ADDRESS(ROW(dati_ikm!G$11),COLUMN(dati_ikm!G$1)+ROW(dati_ikm!G4)+36,1,1,"dati_ikm"))="","",INDIRECT(ADDRESS(ROW(dati_ikm!G$11),COLUMN(dati_ikm!G$1)+ROW(dati_ikm!G4)+36,1,1,"dati_ikm")))</f>
        <v>257.9765920000001</v>
      </c>
      <c r="C55" s="83" t="str">
        <f ca="1">IF(INDIRECT(ADDRESS(ROW(dati_ikm!G$11),COLUMN(dati_ikm!G$1)+ROW(dati_ikm!G4)+48,1,1,"dati_ikm"))="","",INDIRECT(ADDRESS(ROW(dati_ikm!G$11),COLUMN(dati_ikm!G$1)+ROW(dati_ikm!G4)+48,1,1,"dati_ikm")))</f>
        <v/>
      </c>
      <c r="D55" s="83" t="str">
        <f t="shared" ca="1" si="14"/>
        <v/>
      </c>
      <c r="E55" s="84" t="e">
        <f t="shared" ca="1" si="15"/>
        <v>#N/A</v>
      </c>
      <c r="F55" s="83" cm="1">
        <f t="array" aca="1" ref="F55" ca="1">INDIRECT(ADDRESS(ROW(dati_ikm!S$29),COLUMN(dati_ikm!S$1)+ROW(dati_ikm!S4)+24,1,1,"dati_ikm"))</f>
        <v>327.8</v>
      </c>
      <c r="G55" s="83" t="str">
        <f t="shared" ca="1" si="16"/>
        <v/>
      </c>
      <c r="H55" s="83" t="e">
        <f t="shared" ca="1" si="17"/>
        <v>#N/A</v>
      </c>
      <c r="I55" s="11"/>
      <c r="J55" s="60"/>
      <c r="K55" s="60"/>
      <c r="L55" s="6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75">
      <c r="A56" s="25" t="s">
        <v>145</v>
      </c>
      <c r="B56" s="83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C56" s="83" t="str">
        <f ca="1">IF(INDIRECT(ADDRESS(ROW(dati_ikm!G$11),COLUMN(dati_ikm!G$1)+ROW(dati_ikm!G5)+48,1,1,"dati_ikm"))="","",INDIRECT(ADDRESS(ROW(dati_ikm!G$11),COLUMN(dati_ikm!G$1)+ROW(dati_ikm!G5)+48,1,1,"dati_ikm")))</f>
        <v/>
      </c>
      <c r="D56" s="83" t="str">
        <f t="shared" ca="1" si="14"/>
        <v/>
      </c>
      <c r="E56" s="84" t="e">
        <f t="shared" ca="1" si="15"/>
        <v>#N/A</v>
      </c>
      <c r="F56" s="83" cm="1">
        <f t="array" aca="1" ref="F56" ca="1">INDIRECT(ADDRESS(ROW(dati_ikm!S$29),COLUMN(dati_ikm!S$1)+ROW(dati_ikm!S5)+24,1,1,"dati_ikm"))</f>
        <v>336.1</v>
      </c>
      <c r="G56" s="83" t="str">
        <f t="shared" ca="1" si="16"/>
        <v/>
      </c>
      <c r="H56" s="83" t="e">
        <f t="shared" ca="1" si="17"/>
        <v>#N/A</v>
      </c>
      <c r="I56" s="11"/>
      <c r="J56" s="2"/>
      <c r="AK56" s="61" t="s">
        <v>50</v>
      </c>
    </row>
    <row r="57" spans="1:43" ht="18">
      <c r="A57" s="25" t="s">
        <v>146</v>
      </c>
      <c r="B57" s="83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C57" s="83" t="str">
        <f ca="1">IF(INDIRECT(ADDRESS(ROW(dati_ikm!G$11),COLUMN(dati_ikm!G$1)+ROW(dati_ikm!G6)+48,1,1,"dati_ikm"))="","",INDIRECT(ADDRESS(ROW(dati_ikm!G$11),COLUMN(dati_ikm!G$1)+ROW(dati_ikm!G6)+48,1,1,"dati_ikm")))</f>
        <v/>
      </c>
      <c r="D57" s="83" t="str">
        <f t="shared" ca="1" si="14"/>
        <v/>
      </c>
      <c r="E57" s="84" t="e">
        <f t="shared" ca="1" si="15"/>
        <v>#N/A</v>
      </c>
      <c r="F57" s="83" cm="1">
        <f t="array" aca="1" ref="F57" ca="1">INDIRECT(ADDRESS(ROW(dati_ikm!S$29),COLUMN(dati_ikm!S$1)+ROW(dati_ikm!S6)+24,1,1,"dati_ikm"))</f>
        <v>356.9</v>
      </c>
      <c r="G57" s="83" t="str">
        <f t="shared" ca="1" si="16"/>
        <v/>
      </c>
      <c r="H57" s="83" t="e">
        <f t="shared" ca="1" si="17"/>
        <v>#N/A</v>
      </c>
      <c r="I57" s="11"/>
      <c r="J57" s="2"/>
      <c r="AJ57" s="62">
        <f ca="1">F66</f>
        <v>4245.4987259999998</v>
      </c>
      <c r="AK57" s="60" t="s">
        <v>158</v>
      </c>
      <c r="AL57" s="60"/>
      <c r="AM57" s="60"/>
      <c r="AN57" s="60"/>
      <c r="AO57" s="11"/>
      <c r="AP57" s="2"/>
      <c r="AQ57" s="2"/>
    </row>
    <row r="58" spans="1:43" ht="18">
      <c r="A58" s="25" t="s">
        <v>147</v>
      </c>
      <c r="B58" s="83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C58" s="83" t="str">
        <f ca="1">IF(INDIRECT(ADDRESS(ROW(dati_ikm!G$11),COLUMN(dati_ikm!G$1)+ROW(dati_ikm!G7)+48,1,1,"dati_ikm"))="","",INDIRECT(ADDRESS(ROW(dati_ikm!G$11),COLUMN(dati_ikm!G$1)+ROW(dati_ikm!G7)+48,1,1,"dati_ikm")))</f>
        <v/>
      </c>
      <c r="D58" s="83" t="str">
        <f t="shared" ca="1" si="14"/>
        <v/>
      </c>
      <c r="E58" s="84" t="e">
        <f t="shared" ca="1" si="15"/>
        <v>#N/A</v>
      </c>
      <c r="F58" s="83" cm="1">
        <f t="array" aca="1" ref="F58" ca="1">INDIRECT(ADDRESS(ROW(dati_ikm!S$29),COLUMN(dati_ikm!S$1)+ROW(dati_ikm!S7)+24,1,1,"dati_ikm"))</f>
        <v>372.5</v>
      </c>
      <c r="G58" s="83" t="str">
        <f t="shared" ca="1" si="16"/>
        <v/>
      </c>
      <c r="H58" s="83" t="e">
        <f t="shared" ca="1" si="17"/>
        <v>#N/A</v>
      </c>
      <c r="I58" s="11"/>
      <c r="J58" s="2"/>
      <c r="AJ58" s="63">
        <f ca="1">H66</f>
        <v>7.7116965315513788</v>
      </c>
      <c r="AK58" s="60" t="s">
        <v>153</v>
      </c>
      <c r="AL58" s="60"/>
      <c r="AM58" s="60"/>
      <c r="AN58" s="60"/>
      <c r="AO58" s="11"/>
      <c r="AP58" s="2"/>
      <c r="AQ58" s="2"/>
    </row>
    <row r="59" spans="1:43" ht="18">
      <c r="A59" s="25" t="s">
        <v>148</v>
      </c>
      <c r="B59" s="83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C59" s="83" t="str">
        <f ca="1">IF(INDIRECT(ADDRESS(ROW(dati_ikm!G$11),COLUMN(dati_ikm!G$1)+ROW(dati_ikm!G8)+48,1,1,"dati_ikm"))="","",INDIRECT(ADDRESS(ROW(dati_ikm!G$11),COLUMN(dati_ikm!G$1)+ROW(dati_ikm!G8)+48,1,1,"dati_ikm")))</f>
        <v/>
      </c>
      <c r="D59" s="83" t="str">
        <f t="shared" ca="1" si="14"/>
        <v/>
      </c>
      <c r="E59" s="84" t="e">
        <f t="shared" ca="1" si="15"/>
        <v>#N/A</v>
      </c>
      <c r="F59" s="83" cm="1">
        <f t="array" aca="1" ref="F59" ca="1">INDIRECT(ADDRESS(ROW(dati_ikm!S$29),COLUMN(dati_ikm!S$1)+ROW(dati_ikm!S8)+24,1,1,"dati_ikm"))</f>
        <v>367</v>
      </c>
      <c r="G59" s="83" t="str">
        <f t="shared" ca="1" si="16"/>
        <v/>
      </c>
      <c r="H59" s="83" t="e">
        <f t="shared" ca="1" si="17"/>
        <v>#N/A</v>
      </c>
      <c r="I59" s="11"/>
      <c r="J59" s="2"/>
      <c r="AJ59" s="63">
        <f ca="1">E65</f>
        <v>-4.4105590007236799</v>
      </c>
      <c r="AK59" s="60" t="s">
        <v>161</v>
      </c>
      <c r="AL59" s="60"/>
      <c r="AM59" s="60"/>
      <c r="AN59" s="60"/>
      <c r="AO59" s="11"/>
      <c r="AP59" s="2"/>
      <c r="AQ59" s="2"/>
    </row>
    <row r="60" spans="1:43" ht="18">
      <c r="A60" s="25" t="s">
        <v>149</v>
      </c>
      <c r="B60" s="83">
        <f ca="1">IF(INDIRECT(ADDRESS(ROW(dati_ikm!G$11),COLUMN(dati_ikm!G$1)+ROW(dati_ikm!G9)+36,1,1,"dati_ikm"))="","",INDIRECT(ADDRESS(ROW(dati_ikm!G$11),COLUMN(dati_ikm!G$1)+ROW(dati_ikm!G9)+36,1,1,"dati_ikm")))</f>
        <v>348.5057710000001</v>
      </c>
      <c r="C60" s="83" t="str">
        <f ca="1">IF(INDIRECT(ADDRESS(ROW(dati_ikm!G$11),COLUMN(dati_ikm!G$1)+ROW(dati_ikm!G9)+48,1,1,"dati_ikm"))="","",INDIRECT(ADDRESS(ROW(dati_ikm!G$11),COLUMN(dati_ikm!G$1)+ROW(dati_ikm!G9)+48,1,1,"dati_ikm")))</f>
        <v/>
      </c>
      <c r="D60" s="83" t="str">
        <f t="shared" ca="1" si="14"/>
        <v/>
      </c>
      <c r="E60" s="84" t="e">
        <f t="shared" ca="1" si="15"/>
        <v>#N/A</v>
      </c>
      <c r="F60" s="83" cm="1">
        <f t="array" aca="1" ref="F60" ca="1">INDIRECT(ADDRESS(ROW(dati_ikm!S$29),COLUMN(dati_ikm!S$1)+ROW(dati_ikm!S9)+24,1,1,"dati_ikm"))</f>
        <v>370.1</v>
      </c>
      <c r="G60" s="83" t="str">
        <f t="shared" ca="1" si="16"/>
        <v/>
      </c>
      <c r="H60" s="83" t="e">
        <f t="shared" ca="1" si="17"/>
        <v>#N/A</v>
      </c>
      <c r="I60" s="11"/>
      <c r="J60" s="2"/>
      <c r="AJ60" s="62">
        <f ca="1">D65</f>
        <v>-15.106448</v>
      </c>
      <c r="AK60" s="60" t="s">
        <v>162</v>
      </c>
      <c r="AL60" s="60"/>
      <c r="AM60" s="60"/>
      <c r="AN60" s="60"/>
      <c r="AO60" s="11"/>
      <c r="AP60" s="2"/>
      <c r="AQ60" s="2"/>
    </row>
    <row r="61" spans="1:43">
      <c r="A61" s="25" t="s">
        <v>150</v>
      </c>
      <c r="B61" s="83">
        <f ca="1">IF(INDIRECT(ADDRESS(ROW(dati_ikm!G$11),COLUMN(dati_ikm!G$1)+ROW(dati_ikm!G10)+36,1,1,"dati_ikm"))="","",INDIRECT(ADDRESS(ROW(dati_ikm!G$11),COLUMN(dati_ikm!G$1)+ROW(dati_ikm!G10)+36,1,1,"dati_ikm")))</f>
        <v>330.67379200000005</v>
      </c>
      <c r="C61" s="83" t="str">
        <f ca="1">IF(INDIRECT(ADDRESS(ROW(dati_ikm!G$11),COLUMN(dati_ikm!G$1)+ROW(dati_ikm!G10)+48,1,1,"dati_ikm"))="","",INDIRECT(ADDRESS(ROW(dati_ikm!G$11),COLUMN(dati_ikm!G$1)+ROW(dati_ikm!G10)+48,1,1,"dati_ikm")))</f>
        <v/>
      </c>
      <c r="D61" s="83" t="str">
        <f t="shared" ca="1" si="14"/>
        <v/>
      </c>
      <c r="E61" s="84" t="e">
        <f t="shared" ca="1" si="15"/>
        <v>#N/A</v>
      </c>
      <c r="F61" s="83" cm="1">
        <f t="array" aca="1" ref="F61" ca="1">INDIRECT(ADDRESS(ROW(dati_ikm!S$29),COLUMN(dati_ikm!S$1)+ROW(dati_ikm!S10)+24,1,1,"dati_ikm"))</f>
        <v>379.7</v>
      </c>
      <c r="G61" s="83" t="str">
        <f t="shared" ca="1" si="16"/>
        <v/>
      </c>
      <c r="H61" s="83" t="e">
        <f t="shared" ca="1" si="17"/>
        <v>#N/A</v>
      </c>
      <c r="I61" s="11"/>
      <c r="J61" s="2"/>
      <c r="AM61" s="2"/>
      <c r="AN61" s="2"/>
      <c r="AO61" s="2"/>
      <c r="AP61" s="2"/>
      <c r="AQ61" s="2"/>
    </row>
    <row r="62" spans="1:43" ht="18">
      <c r="A62" s="25" t="s">
        <v>151</v>
      </c>
      <c r="B62" s="83">
        <f ca="1">IF(INDIRECT(ADDRESS(ROW(dati_ikm!G$11),COLUMN(dati_ikm!G$1)+ROW(dati_ikm!G11)+36,1,1,"dati_ikm"))="","",INDIRECT(ADDRESS(ROW(dati_ikm!G$11),COLUMN(dati_ikm!G$1)+ROW(dati_ikm!G11)+36,1,1,"dati_ikm")))</f>
        <v>336.31847900000002</v>
      </c>
      <c r="C62" s="83" t="str">
        <f ca="1">IF(INDIRECT(ADDRESS(ROW(dati_ikm!G$11),COLUMN(dati_ikm!G$1)+ROW(dati_ikm!G11)+48,1,1,"dati_ikm"))="","",INDIRECT(ADDRESS(ROW(dati_ikm!G$11),COLUMN(dati_ikm!G$1)+ROW(dati_ikm!G11)+48,1,1,"dati_ikm")))</f>
        <v/>
      </c>
      <c r="D62" s="83" t="str">
        <f t="shared" ca="1" si="14"/>
        <v/>
      </c>
      <c r="E62" s="84" t="e">
        <f t="shared" ca="1" si="15"/>
        <v>#N/A</v>
      </c>
      <c r="F62" s="83" cm="1">
        <f t="array" aca="1" ref="F62" ca="1">INDIRECT(ADDRESS(ROW(dati_ikm!S$29),COLUMN(dati_ikm!S$1)+ROW(dati_ikm!S11)+24,1,1,"dati_ikm"))</f>
        <v>361.9</v>
      </c>
      <c r="G62" s="83" t="str">
        <f t="shared" ca="1" si="16"/>
        <v/>
      </c>
      <c r="H62" s="83" t="e">
        <f t="shared" ca="1" si="17"/>
        <v>#N/A</v>
      </c>
      <c r="I62" s="11"/>
      <c r="J62" s="2"/>
      <c r="AJ62" s="62">
        <f ca="1">F65</f>
        <v>363</v>
      </c>
      <c r="AK62" s="60" t="s">
        <v>159</v>
      </c>
      <c r="AL62" s="60"/>
      <c r="AM62" s="60"/>
      <c r="AN62" s="60"/>
      <c r="AO62" s="11"/>
      <c r="AP62" s="2"/>
      <c r="AQ62" s="2"/>
    </row>
    <row r="63" spans="1:43" ht="18">
      <c r="A63" s="25" t="s">
        <v>152</v>
      </c>
      <c r="B63" s="83">
        <f ca="1">IF(INDIRECT(ADDRESS(ROW(dati_ikm!G$11),COLUMN(dati_ikm!G$1)+ROW(dati_ikm!G12)+36,1,1,"dati_ikm"))="","",INDIRECT(ADDRESS(ROW(dati_ikm!G$11),COLUMN(dati_ikm!G$1)+ROW(dati_ikm!G12)+36,1,1,"dati_ikm")))</f>
        <v>383.24940500000002</v>
      </c>
      <c r="C63" s="83" t="str">
        <f ca="1">IF(INDIRECT(ADDRESS(ROW(dati_ikm!G$11),COLUMN(dati_ikm!G$1)+ROW(dati_ikm!G12)+48,1,1,"dati_ikm"))="","",INDIRECT(ADDRESS(ROW(dati_ikm!G$11),COLUMN(dati_ikm!G$1)+ROW(dati_ikm!G12)+48,1,1,"dati_ikm")))</f>
        <v/>
      </c>
      <c r="D63" s="83" t="str">
        <f t="shared" ca="1" si="14"/>
        <v/>
      </c>
      <c r="E63" s="84" t="e">
        <f t="shared" ca="1" si="15"/>
        <v>#N/A</v>
      </c>
      <c r="F63" s="83" cm="1">
        <f t="array" aca="1" ref="F63" ca="1">INDIRECT(ADDRESS(ROW(dati_ikm!S$29),COLUMN(dati_ikm!S$1)+ROW(dati_ikm!S12)+24,1,1,"dati_ikm"))</f>
        <v>420.8987259999999</v>
      </c>
      <c r="G63" s="83" t="str">
        <f t="shared" ca="1" si="16"/>
        <v/>
      </c>
      <c r="H63" s="83" t="e">
        <f t="shared" ca="1" si="17"/>
        <v>#N/A</v>
      </c>
      <c r="I63" s="11"/>
      <c r="J63" s="2"/>
      <c r="AJ63" s="62">
        <f ca="1">C65</f>
        <v>327.39997799999998</v>
      </c>
      <c r="AK63" s="60" t="s">
        <v>160</v>
      </c>
      <c r="AL63" s="60"/>
      <c r="AM63" s="60"/>
      <c r="AN63" s="60"/>
      <c r="AO63" s="11"/>
      <c r="AP63" s="2"/>
      <c r="AQ63" s="2"/>
    </row>
    <row r="64" spans="1:43" ht="18">
      <c r="A64" s="26"/>
      <c r="B64" s="85"/>
      <c r="C64" s="85"/>
      <c r="D64" s="85"/>
      <c r="E64" s="84"/>
      <c r="F64" s="85"/>
      <c r="G64" s="83"/>
      <c r="H64" s="83"/>
      <c r="I64" s="11"/>
      <c r="J64" s="2"/>
      <c r="AJ64" s="63" t="e">
        <f ca="1">H57</f>
        <v>#N/A</v>
      </c>
      <c r="AK64" s="60" t="s">
        <v>154</v>
      </c>
      <c r="AL64" s="60"/>
      <c r="AM64" s="60"/>
      <c r="AN64" s="60"/>
      <c r="AO64" s="11"/>
      <c r="AP64" s="2"/>
      <c r="AQ64" s="2"/>
    </row>
    <row r="65" spans="1:43" ht="18">
      <c r="A65" s="22" t="str" cm="1">
        <f t="array" aca="1" ref="A65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(janvāris)</v>
      </c>
      <c r="B65" s="148">
        <f ca="1">SUM(_xlfn.TAKE(B52:B63,dati_kum!E34))</f>
        <v>342.50642599999998</v>
      </c>
      <c r="C65" s="148">
        <f ca="1">SUM(C52:C64)</f>
        <v>327.39997799999998</v>
      </c>
      <c r="D65" s="148">
        <f ca="1">C65-B65</f>
        <v>-15.106448</v>
      </c>
      <c r="E65" s="156">
        <f t="shared" ref="E65" ca="1" si="18">(C65/B65)*100-100</f>
        <v>-4.4105590007236799</v>
      </c>
      <c r="F65" s="148">
        <f ca="1">SUM(_xlfn.TAKE(F52:F63,dati_kum!E34))</f>
        <v>363</v>
      </c>
      <c r="G65" s="149">
        <f ca="1">C65-F65</f>
        <v>-35.600022000000024</v>
      </c>
      <c r="H65" s="157">
        <f ca="1">C65/F65*100</f>
        <v>90.192831404958667</v>
      </c>
      <c r="I65" s="11"/>
      <c r="J65" s="2"/>
      <c r="AJ65" s="62">
        <f ca="1">G65</f>
        <v>-35.600022000000024</v>
      </c>
      <c r="AK65" s="60" t="s">
        <v>163</v>
      </c>
      <c r="AL65" s="60"/>
      <c r="AM65" s="60"/>
      <c r="AN65" s="60"/>
      <c r="AO65" s="11"/>
      <c r="AP65" s="2"/>
      <c r="AQ65" s="2"/>
    </row>
    <row r="66" spans="1:43" ht="18">
      <c r="A66" s="28" t="s">
        <v>213</v>
      </c>
      <c r="B66" s="153">
        <f ca="1">SUM(B52:B63)</f>
        <v>3882.3620270000001</v>
      </c>
      <c r="C66" s="153">
        <f t="shared" ref="C66" ca="1" si="19">SUM(C52:C63)</f>
        <v>327.39997799999998</v>
      </c>
      <c r="D66" s="116" t="s">
        <v>178</v>
      </c>
      <c r="E66" s="116" t="s">
        <v>178</v>
      </c>
      <c r="F66" s="153">
        <f ca="1">SUM(F52:F63)</f>
        <v>4245.4987259999998</v>
      </c>
      <c r="G66" s="158">
        <f ca="1">C66-F66</f>
        <v>-3918.0987479999999</v>
      </c>
      <c r="H66" s="158">
        <f ca="1">C66/F66*100</f>
        <v>7.7116965315513788</v>
      </c>
      <c r="I66" s="11"/>
      <c r="J66" s="2"/>
      <c r="AJ66" s="63">
        <f ca="1">H65-100</f>
        <v>-9.8071685950413325</v>
      </c>
      <c r="AK66" s="60" t="s">
        <v>155</v>
      </c>
      <c r="AM66" s="2"/>
      <c r="AN66" s="2"/>
      <c r="AO66" s="11"/>
      <c r="AP66" s="2"/>
      <c r="AQ66" s="2"/>
    </row>
    <row r="67" spans="1:43" s="52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2" customFormat="1">
      <c r="A72" s="2"/>
      <c r="B72" s="67"/>
      <c r="C72" s="67"/>
      <c r="D72" s="67"/>
      <c r="E72" s="2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2"/>
      <c r="AK72" s="2"/>
      <c r="AL72" s="2"/>
    </row>
    <row r="73" spans="1:43" s="52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5">
      <c r="A74" s="24" t="s">
        <v>1</v>
      </c>
      <c r="B74" s="24" t="s">
        <v>182</v>
      </c>
      <c r="C74" s="24" t="s">
        <v>218</v>
      </c>
      <c r="D74" s="16" t="s">
        <v>188</v>
      </c>
      <c r="E74" s="16" t="s">
        <v>187</v>
      </c>
      <c r="F74" s="36" t="s">
        <v>216</v>
      </c>
      <c r="G74" s="16" t="s">
        <v>157</v>
      </c>
      <c r="H74" s="37" t="s">
        <v>156</v>
      </c>
      <c r="J74" s="2"/>
    </row>
    <row r="75" spans="1:43">
      <c r="A75" s="25" t="s">
        <v>141</v>
      </c>
      <c r="B75" s="83">
        <f ca="1">IF(INDIRECT(ADDRESS(ROW(dati_ikm!G$5),COLUMN(dati_ikm!G$1)+ROW(dati_ikm!G1)+36,1,1,"dati_ikm"))="","",INDIRECT(ADDRESS(ROW(dati_ikm!G$5),COLUMN(dati_ikm!G$1)+ROW(dati_ikm!G1)+36,1,1,"dati_ikm")))</f>
        <v>270.15186399999999</v>
      </c>
      <c r="C75" s="83">
        <f ca="1">IF(INDIRECT(ADDRESS(ROW(dati_ikm!G$5),COLUMN(dati_ikm!G$1)+ROW(dati_ikm!G1)+48,1,1,"dati_ikm"))="","",INDIRECT(ADDRESS(ROW(dati_ikm!G$5),COLUMN(dati_ikm!G$1)+ROW(dati_ikm!G1)+48,1,1,"dati_ikm")))</f>
        <v>316.81269900000001</v>
      </c>
      <c r="D75" s="83">
        <f ca="1">IFERROR(C75-B75,"")</f>
        <v>46.66083500000002</v>
      </c>
      <c r="E75" s="84">
        <f ca="1">IFERROR(((C75/B75)*100-100),NA())</f>
        <v>17.272075901723198</v>
      </c>
      <c r="F75" s="99" cm="1">
        <f t="array" aca="1" ref="F75" ca="1">INDIRECT(ADDRESS(ROW(dati_ikm!S$33),COLUMN(dati_ikm!S$1)+ROW(dati_ikm!S1)+24,1,1,"dati_ikm"))</f>
        <v>294.39999999999998</v>
      </c>
      <c r="G75" s="86">
        <f ca="1">IFERROR(C75-F75,"")</f>
        <v>22.412699000000032</v>
      </c>
      <c r="H75" s="87">
        <f ca="1">IFERROR(C75/F75*100,NA())</f>
        <v>107.61300917119567</v>
      </c>
      <c r="J75" s="2"/>
    </row>
    <row r="76" spans="1:43">
      <c r="A76" s="25" t="s">
        <v>142</v>
      </c>
      <c r="B76" s="83">
        <f ca="1">IF(INDIRECT(ADDRESS(ROW(dati_ikm!G$5),COLUMN(dati_ikm!G$1)+ROW(dati_ikm!G2)+36,1,1,"dati_ikm"))="","",INDIRECT(ADDRESS(ROW(dati_ikm!G$5),COLUMN(dati_ikm!G$1)+ROW(dati_ikm!G2)+36,1,1,"dati_ikm")))</f>
        <v>241.39762400000001</v>
      </c>
      <c r="C76" s="83" t="str">
        <f ca="1">IF(INDIRECT(ADDRESS(ROW(dati_ikm!G$5),COLUMN(dati_ikm!G$1)+ROW(dati_ikm!G2)+48,1,1,"dati_ikm"))="","",INDIRECT(ADDRESS(ROW(dati_ikm!G$5),COLUMN(dati_ikm!G$1)+ROW(dati_ikm!G2)+48,1,1,"dati_ikm")))</f>
        <v/>
      </c>
      <c r="D76" s="83" t="str">
        <f t="shared" ref="D76:D86" ca="1" si="20">IFERROR(C76-B76,"")</f>
        <v/>
      </c>
      <c r="E76" s="84" t="e">
        <f t="shared" ref="E76:E86" ca="1" si="21">IFERROR(((C76/B76)*100-100),NA())</f>
        <v>#N/A</v>
      </c>
      <c r="F76" s="99" cm="1">
        <f t="array" aca="1" ref="F76" ca="1">INDIRECT(ADDRESS(ROW(dati_ikm!S$33),COLUMN(dati_ikm!S$1)+ROW(dati_ikm!S2)+24,1,1,"dati_ikm"))</f>
        <v>230</v>
      </c>
      <c r="G76" s="86" t="str">
        <f t="shared" ref="G76:G86" ca="1" si="22">IFERROR(C76-F76,"")</f>
        <v/>
      </c>
      <c r="H76" s="87" t="e">
        <f t="shared" ref="H76:H86" ca="1" si="23">IFERROR(C76/F76*100,NA())</f>
        <v>#N/A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59"/>
    </row>
    <row r="77" spans="1:43">
      <c r="A77" s="25" t="s">
        <v>143</v>
      </c>
      <c r="B77" s="83">
        <f ca="1">IF(INDIRECT(ADDRESS(ROW(dati_ikm!G$5),COLUMN(dati_ikm!G$1)+ROW(dati_ikm!G3)+36,1,1,"dati_ikm"))="","",INDIRECT(ADDRESS(ROW(dati_ikm!G$5),COLUMN(dati_ikm!G$1)+ROW(dati_ikm!G3)+36,1,1,"dati_ikm")))</f>
        <v>62.493390999999974</v>
      </c>
      <c r="C77" s="83" t="str">
        <f ca="1">IF(INDIRECT(ADDRESS(ROW(dati_ikm!G$5),COLUMN(dati_ikm!G$1)+ROW(dati_ikm!G3)+48,1,1,"dati_ikm"))="","",INDIRECT(ADDRESS(ROW(dati_ikm!G$5),COLUMN(dati_ikm!G$1)+ROW(dati_ikm!G3)+48,1,1,"dati_ikm")))</f>
        <v/>
      </c>
      <c r="D77" s="83" t="str">
        <f t="shared" ca="1" si="20"/>
        <v/>
      </c>
      <c r="E77" s="84" t="e">
        <f t="shared" ca="1" si="21"/>
        <v>#N/A</v>
      </c>
      <c r="F77" s="99" cm="1">
        <f t="array" aca="1" ref="F77" ca="1">INDIRECT(ADDRESS(ROW(dati_ikm!S$33),COLUMN(dati_ikm!S$1)+ROW(dati_ikm!S3)+24,1,1,"dati_ikm"))</f>
        <v>65</v>
      </c>
      <c r="G77" s="86" t="str">
        <f t="shared" ca="1" si="22"/>
        <v/>
      </c>
      <c r="H77" s="87" t="e">
        <f t="shared" ca="1" si="23"/>
        <v>#N/A</v>
      </c>
      <c r="I77" s="11"/>
      <c r="J77" s="60"/>
      <c r="K77" s="60"/>
      <c r="L77" s="60"/>
      <c r="AJ77" s="11"/>
    </row>
    <row r="78" spans="1:43">
      <c r="A78" s="25" t="s">
        <v>144</v>
      </c>
      <c r="B78" s="83">
        <f ca="1">IF(INDIRECT(ADDRESS(ROW(dati_ikm!G$5),COLUMN(dati_ikm!G$1)+ROW(dati_ikm!G4)+36,1,1,"dati_ikm"))="","",INDIRECT(ADDRESS(ROW(dati_ikm!G$5),COLUMN(dati_ikm!G$1)+ROW(dati_ikm!G4)+36,1,1,"dati_ikm")))</f>
        <v>218.76967500000001</v>
      </c>
      <c r="C78" s="83" t="str">
        <f ca="1">IF(INDIRECT(ADDRESS(ROW(dati_ikm!G$5),COLUMN(dati_ikm!G$1)+ROW(dati_ikm!G4)+48,1,1,"dati_ikm"))="","",INDIRECT(ADDRESS(ROW(dati_ikm!G$5),COLUMN(dati_ikm!G$1)+ROW(dati_ikm!G4)+48,1,1,"dati_ikm")))</f>
        <v/>
      </c>
      <c r="D78" s="83" t="str">
        <f t="shared" ca="1" si="20"/>
        <v/>
      </c>
      <c r="E78" s="84" t="e">
        <f t="shared" ca="1" si="21"/>
        <v>#N/A</v>
      </c>
      <c r="F78" s="99" cm="1">
        <f t="array" aca="1" ref="F78" ca="1">INDIRECT(ADDRESS(ROW(dati_ikm!S$33),COLUMN(dati_ikm!S$1)+ROW(dati_ikm!S4)+24,1,1,"dati_ikm"))</f>
        <v>196.7</v>
      </c>
      <c r="G78" s="86" t="str">
        <f t="shared" ca="1" si="22"/>
        <v/>
      </c>
      <c r="H78" s="87" t="e">
        <f t="shared" ca="1" si="23"/>
        <v>#N/A</v>
      </c>
      <c r="I78" s="11"/>
      <c r="J78" s="60"/>
      <c r="K78" s="60"/>
      <c r="L78" s="6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75">
      <c r="A79" s="25" t="s">
        <v>145</v>
      </c>
      <c r="B79" s="83">
        <f ca="1">IF(INDIRECT(ADDRESS(ROW(dati_ikm!G$5),COLUMN(dati_ikm!G$1)+ROW(dati_ikm!G5)+36,1,1,"dati_ikm"))="","",INDIRECT(ADDRESS(ROW(dati_ikm!G$5),COLUMN(dati_ikm!G$1)+ROW(dati_ikm!G5)+36,1,1,"dati_ikm")))</f>
        <v>215.29020800000001</v>
      </c>
      <c r="C79" s="83" t="str">
        <f ca="1">IF(INDIRECT(ADDRESS(ROW(dati_ikm!G$5),COLUMN(dati_ikm!G$1)+ROW(dati_ikm!G5)+48,1,1,"dati_ikm"))="","",INDIRECT(ADDRESS(ROW(dati_ikm!G$5),COLUMN(dati_ikm!G$1)+ROW(dati_ikm!G5)+48,1,1,"dati_ikm")))</f>
        <v/>
      </c>
      <c r="D79" s="83" t="str">
        <f t="shared" ca="1" si="20"/>
        <v/>
      </c>
      <c r="E79" s="84" t="e">
        <f t="shared" ca="1" si="21"/>
        <v>#N/A</v>
      </c>
      <c r="F79" s="99" cm="1">
        <f t="array" aca="1" ref="F79" ca="1">INDIRECT(ADDRESS(ROW(dati_ikm!S$33),COLUMN(dati_ikm!S$1)+ROW(dati_ikm!S5)+24,1,1,"dati_ikm"))</f>
        <v>205.9</v>
      </c>
      <c r="G79" s="86" t="str">
        <f t="shared" ca="1" si="22"/>
        <v/>
      </c>
      <c r="H79" s="87" t="e">
        <f t="shared" ca="1" si="23"/>
        <v>#N/A</v>
      </c>
      <c r="I79" s="11"/>
      <c r="J79" s="2"/>
      <c r="AK79" s="68" t="s">
        <v>51</v>
      </c>
    </row>
    <row r="80" spans="1:43" ht="18">
      <c r="A80" s="25" t="s">
        <v>146</v>
      </c>
      <c r="B80" s="83">
        <f ca="1">IF(INDIRECT(ADDRESS(ROW(dati_ikm!G$5),COLUMN(dati_ikm!G$1)+ROW(dati_ikm!G6)+36,1,1,"dati_ikm"))="","",INDIRECT(ADDRESS(ROW(dati_ikm!G$5),COLUMN(dati_ikm!G$1)+ROW(dati_ikm!G6)+36,1,1,"dati_ikm")))</f>
        <v>218.86195399999997</v>
      </c>
      <c r="C80" s="83" t="str">
        <f ca="1">IF(INDIRECT(ADDRESS(ROW(dati_ikm!G$5),COLUMN(dati_ikm!G$1)+ROW(dati_ikm!G6)+48,1,1,"dati_ikm"))="","",INDIRECT(ADDRESS(ROW(dati_ikm!G$5),COLUMN(dati_ikm!G$1)+ROW(dati_ikm!G6)+48,1,1,"dati_ikm")))</f>
        <v/>
      </c>
      <c r="D80" s="83" t="str">
        <f t="shared" ca="1" si="20"/>
        <v/>
      </c>
      <c r="E80" s="84" t="e">
        <f t="shared" ca="1" si="21"/>
        <v>#N/A</v>
      </c>
      <c r="F80" s="99" cm="1">
        <f t="array" aca="1" ref="F80" ca="1">INDIRECT(ADDRESS(ROW(dati_ikm!S$33),COLUMN(dati_ikm!S$1)+ROW(dati_ikm!S6)+24,1,1,"dati_ikm"))</f>
        <v>231.7</v>
      </c>
      <c r="G80" s="86" t="str">
        <f t="shared" ca="1" si="22"/>
        <v/>
      </c>
      <c r="H80" s="87" t="e">
        <f t="shared" ca="1" si="23"/>
        <v>#N/A</v>
      </c>
      <c r="I80" s="11"/>
      <c r="J80" s="2"/>
      <c r="AJ80" s="62">
        <f ca="1">F89</f>
        <v>2735.8879299999999</v>
      </c>
      <c r="AK80" s="60" t="s">
        <v>158</v>
      </c>
      <c r="AL80" s="60"/>
      <c r="AM80" s="60"/>
      <c r="AN80" s="60"/>
      <c r="AO80" s="11"/>
      <c r="AP80" s="2"/>
      <c r="AQ80" s="2"/>
    </row>
    <row r="81" spans="1:43" ht="18">
      <c r="A81" s="25" t="s">
        <v>147</v>
      </c>
      <c r="B81" s="83">
        <f ca="1">IF(INDIRECT(ADDRESS(ROW(dati_ikm!G$5),COLUMN(dati_ikm!G$1)+ROW(dati_ikm!G7)+36,1,1,"dati_ikm"))="","",INDIRECT(ADDRESS(ROW(dati_ikm!G$5),COLUMN(dati_ikm!G$1)+ROW(dati_ikm!G7)+36,1,1,"dati_ikm")))</f>
        <v>292.60546399999998</v>
      </c>
      <c r="C81" s="83" t="str">
        <f ca="1">IF(INDIRECT(ADDRESS(ROW(dati_ikm!G$5),COLUMN(dati_ikm!G$1)+ROW(dati_ikm!G7)+48,1,1,"dati_ikm"))="","",INDIRECT(ADDRESS(ROW(dati_ikm!G$5),COLUMN(dati_ikm!G$1)+ROW(dati_ikm!G7)+48,1,1,"dati_ikm")))</f>
        <v/>
      </c>
      <c r="D81" s="83" t="str">
        <f t="shared" ca="1" si="20"/>
        <v/>
      </c>
      <c r="E81" s="84" t="e">
        <f t="shared" ca="1" si="21"/>
        <v>#N/A</v>
      </c>
      <c r="F81" s="99" cm="1">
        <f t="array" aca="1" ref="F81" ca="1">INDIRECT(ADDRESS(ROW(dati_ikm!S$33),COLUMN(dati_ikm!S$1)+ROW(dati_ikm!S7)+24,1,1,"dati_ikm"))</f>
        <v>274</v>
      </c>
      <c r="G81" s="86" t="str">
        <f t="shared" ca="1" si="22"/>
        <v/>
      </c>
      <c r="H81" s="87" t="e">
        <f t="shared" ca="1" si="23"/>
        <v>#N/A</v>
      </c>
      <c r="I81" s="11"/>
      <c r="J81" s="2"/>
      <c r="AJ81" s="63">
        <f ca="1">H89</f>
        <v>11.579885839841401</v>
      </c>
      <c r="AK81" s="60" t="s">
        <v>153</v>
      </c>
      <c r="AL81" s="60"/>
      <c r="AM81" s="60"/>
      <c r="AN81" s="60"/>
      <c r="AO81" s="11"/>
      <c r="AP81" s="2"/>
      <c r="AQ81" s="2"/>
    </row>
    <row r="82" spans="1:43" ht="18">
      <c r="A82" s="25" t="s">
        <v>148</v>
      </c>
      <c r="B82" s="83">
        <f ca="1">IF(INDIRECT(ADDRESS(ROW(dati_ikm!G$5),COLUMN(dati_ikm!G$1)+ROW(dati_ikm!G8)+36,1,1,"dati_ikm"))="","",INDIRECT(ADDRESS(ROW(dati_ikm!G$5),COLUMN(dati_ikm!G$1)+ROW(dati_ikm!G8)+36,1,1,"dati_ikm")))</f>
        <v>264.36434000000008</v>
      </c>
      <c r="C82" s="83" t="str">
        <f ca="1">IF(INDIRECT(ADDRESS(ROW(dati_ikm!G$5),COLUMN(dati_ikm!G$1)+ROW(dati_ikm!G8)+48,1,1,"dati_ikm"))="","",INDIRECT(ADDRESS(ROW(dati_ikm!G$5),COLUMN(dati_ikm!G$1)+ROW(dati_ikm!G8)+48,1,1,"dati_ikm")))</f>
        <v/>
      </c>
      <c r="D82" s="83" t="str">
        <f t="shared" ca="1" si="20"/>
        <v/>
      </c>
      <c r="E82" s="84" t="e">
        <f t="shared" ca="1" si="21"/>
        <v>#N/A</v>
      </c>
      <c r="F82" s="99" cm="1">
        <f t="array" aca="1" ref="F82" ca="1">INDIRECT(ADDRESS(ROW(dati_ikm!S$33),COLUMN(dati_ikm!S$1)+ROW(dati_ikm!S8)+24,1,1,"dati_ikm"))</f>
        <v>250</v>
      </c>
      <c r="G82" s="86" t="str">
        <f t="shared" ca="1" si="22"/>
        <v/>
      </c>
      <c r="H82" s="87" t="e">
        <f t="shared" ca="1" si="23"/>
        <v>#N/A</v>
      </c>
      <c r="I82" s="11"/>
      <c r="J82" s="2"/>
      <c r="AJ82" s="63">
        <f ca="1">E88</f>
        <v>17.272075901723198</v>
      </c>
      <c r="AK82" s="60" t="s">
        <v>166</v>
      </c>
      <c r="AL82" s="60"/>
      <c r="AM82" s="60"/>
      <c r="AN82" s="60"/>
      <c r="AO82" s="11"/>
      <c r="AP82" s="2"/>
      <c r="AQ82" s="2"/>
    </row>
    <row r="83" spans="1:43" ht="18">
      <c r="A83" s="25" t="s">
        <v>149</v>
      </c>
      <c r="B83" s="83">
        <f ca="1">IF(INDIRECT(ADDRESS(ROW(dati_ikm!G$5),COLUMN(dati_ikm!G$1)+ROW(dati_ikm!G9)+36,1,1,"dati_ikm"))="","",INDIRECT(ADDRESS(ROW(dati_ikm!G$5),COLUMN(dati_ikm!G$1)+ROW(dati_ikm!G9)+36,1,1,"dati_ikm")))</f>
        <v>249.21619299999998</v>
      </c>
      <c r="C83" s="83" t="str">
        <f ca="1">IF(INDIRECT(ADDRESS(ROW(dati_ikm!G$5),COLUMN(dati_ikm!G$1)+ROW(dati_ikm!G9)+48,1,1,"dati_ikm"))="","",INDIRECT(ADDRESS(ROW(dati_ikm!G$5),COLUMN(dati_ikm!G$1)+ROW(dati_ikm!G9)+48,1,1,"dati_ikm")))</f>
        <v/>
      </c>
      <c r="D83" s="83" t="str">
        <f t="shared" ca="1" si="20"/>
        <v/>
      </c>
      <c r="E83" s="84" t="e">
        <f t="shared" ca="1" si="21"/>
        <v>#N/A</v>
      </c>
      <c r="F83" s="99" cm="1">
        <f t="array" aca="1" ref="F83" ca="1">INDIRECT(ADDRESS(ROW(dati_ikm!S$33),COLUMN(dati_ikm!S$1)+ROW(dati_ikm!S9)+24,1,1,"dati_ikm"))</f>
        <v>236</v>
      </c>
      <c r="G83" s="86" t="str">
        <f t="shared" ca="1" si="22"/>
        <v/>
      </c>
      <c r="H83" s="87" t="e">
        <f t="shared" ca="1" si="23"/>
        <v>#N/A</v>
      </c>
      <c r="I83" s="11"/>
      <c r="J83" s="2"/>
      <c r="AJ83" s="62">
        <f ca="1">D88</f>
        <v>46.66083500000002</v>
      </c>
      <c r="AK83" s="60" t="s">
        <v>167</v>
      </c>
      <c r="AL83" s="60"/>
      <c r="AM83" s="60"/>
      <c r="AN83" s="60"/>
      <c r="AO83" s="11"/>
      <c r="AP83" s="2"/>
      <c r="AQ83" s="2"/>
    </row>
    <row r="84" spans="1:43">
      <c r="A84" s="25" t="s">
        <v>150</v>
      </c>
      <c r="B84" s="83">
        <f ca="1">IF(INDIRECT(ADDRESS(ROW(dati_ikm!G$5),COLUMN(dati_ikm!G$1)+ROW(dati_ikm!G10)+36,1,1,"dati_ikm"))="","",INDIRECT(ADDRESS(ROW(dati_ikm!G$5),COLUMN(dati_ikm!G$1)+ROW(dati_ikm!G10)+36,1,1,"dati_ikm")))</f>
        <v>262.90636200000017</v>
      </c>
      <c r="C84" s="83" t="str">
        <f ca="1">IF(INDIRECT(ADDRESS(ROW(dati_ikm!G$5),COLUMN(dati_ikm!G$1)+ROW(dati_ikm!G10)+48,1,1,"dati_ikm"))="","",INDIRECT(ADDRESS(ROW(dati_ikm!G$5),COLUMN(dati_ikm!G$1)+ROW(dati_ikm!G10)+48,1,1,"dati_ikm")))</f>
        <v/>
      </c>
      <c r="D84" s="83" t="str">
        <f t="shared" ca="1" si="20"/>
        <v/>
      </c>
      <c r="E84" s="84" t="e">
        <f t="shared" ca="1" si="21"/>
        <v>#N/A</v>
      </c>
      <c r="F84" s="99" cm="1">
        <f t="array" aca="1" ref="F84" ca="1">INDIRECT(ADDRESS(ROW(dati_ikm!S$33),COLUMN(dati_ikm!S$1)+ROW(dati_ikm!S10)+24,1,1,"dati_ikm"))</f>
        <v>254.10000000000002</v>
      </c>
      <c r="G84" s="86" t="str">
        <f t="shared" ca="1" si="22"/>
        <v/>
      </c>
      <c r="H84" s="87" t="e">
        <f t="shared" ca="1" si="23"/>
        <v>#N/A</v>
      </c>
      <c r="I84" s="11"/>
      <c r="J84" s="2"/>
      <c r="AM84" s="2"/>
      <c r="AN84" s="2"/>
      <c r="AO84" s="2"/>
      <c r="AP84" s="2"/>
      <c r="AQ84" s="2"/>
    </row>
    <row r="85" spans="1:43" ht="18">
      <c r="A85" s="25" t="s">
        <v>151</v>
      </c>
      <c r="B85" s="83">
        <f ca="1">IF(INDIRECT(ADDRESS(ROW(dati_ikm!G$5),COLUMN(dati_ikm!G$1)+ROW(dati_ikm!G11)+36,1,1,"dati_ikm"))="","",INDIRECT(ADDRESS(ROW(dati_ikm!G$5),COLUMN(dati_ikm!G$1)+ROW(dati_ikm!G11)+36,1,1,"dati_ikm")))</f>
        <v>256.48594800000001</v>
      </c>
      <c r="C85" s="83" t="str">
        <f ca="1">IF(INDIRECT(ADDRESS(ROW(dati_ikm!G$5),COLUMN(dati_ikm!G$1)+ROW(dati_ikm!G11)+48,1,1,"dati_ikm"))="","",INDIRECT(ADDRESS(ROW(dati_ikm!G$5),COLUMN(dati_ikm!G$1)+ROW(dati_ikm!G11)+48,1,1,"dati_ikm")))</f>
        <v/>
      </c>
      <c r="D85" s="83" t="str">
        <f t="shared" ca="1" si="20"/>
        <v/>
      </c>
      <c r="E85" s="84" t="e">
        <f t="shared" ca="1" si="21"/>
        <v>#N/A</v>
      </c>
      <c r="F85" s="99" cm="1">
        <f t="array" aca="1" ref="F85" ca="1">INDIRECT(ADDRESS(ROW(dati_ikm!S$33),COLUMN(dati_ikm!S$1)+ROW(dati_ikm!S11)+24,1,1,"dati_ikm"))</f>
        <v>247.89999999999998</v>
      </c>
      <c r="G85" s="86" t="str">
        <f t="shared" ca="1" si="22"/>
        <v/>
      </c>
      <c r="H85" s="87" t="e">
        <f t="shared" ca="1" si="23"/>
        <v>#N/A</v>
      </c>
      <c r="I85" s="11"/>
      <c r="J85" s="2"/>
      <c r="AJ85" s="62">
        <f ca="1">F88</f>
        <v>294.39999999999998</v>
      </c>
      <c r="AK85" s="60" t="s">
        <v>159</v>
      </c>
      <c r="AL85" s="60"/>
      <c r="AM85" s="60"/>
      <c r="AN85" s="60"/>
      <c r="AO85" s="11"/>
      <c r="AP85" s="2"/>
      <c r="AQ85" s="2"/>
    </row>
    <row r="86" spans="1:43" ht="18">
      <c r="A86" s="25" t="s">
        <v>152</v>
      </c>
      <c r="B86" s="83">
        <f ca="1">IF(INDIRECT(ADDRESS(ROW(dati_ikm!G$5),COLUMN(dati_ikm!G$1)+ROW(dati_ikm!G12)+36,1,1,"dati_ikm"))="","",INDIRECT(ADDRESS(ROW(dati_ikm!G$5),COLUMN(dati_ikm!G$1)+ROW(dati_ikm!G12)+36,1,1,"dati_ikm")))</f>
        <v>258.44657699999971</v>
      </c>
      <c r="C86" s="83" t="str">
        <f ca="1">IF(INDIRECT(ADDRESS(ROW(dati_ikm!G$5),COLUMN(dati_ikm!G$1)+ROW(dati_ikm!G12)+48,1,1,"dati_ikm"))="","",INDIRECT(ADDRESS(ROW(dati_ikm!G$5),COLUMN(dati_ikm!G$1)+ROW(dati_ikm!G12)+48,1,1,"dati_ikm")))</f>
        <v/>
      </c>
      <c r="D86" s="83" t="str">
        <f t="shared" ca="1" si="20"/>
        <v/>
      </c>
      <c r="E86" s="84" t="e">
        <f t="shared" ca="1" si="21"/>
        <v>#N/A</v>
      </c>
      <c r="F86" s="99" cm="1">
        <f t="array" aca="1" ref="F86" ca="1">INDIRECT(ADDRESS(ROW(dati_ikm!S$33),COLUMN(dati_ikm!S$1)+ROW(dati_ikm!S12)+24,1,1,"dati_ikm"))</f>
        <v>250.18792999999994</v>
      </c>
      <c r="G86" s="86" t="str">
        <f t="shared" ca="1" si="22"/>
        <v/>
      </c>
      <c r="H86" s="87" t="e">
        <f t="shared" ca="1" si="23"/>
        <v>#N/A</v>
      </c>
      <c r="I86" s="11"/>
      <c r="J86" s="2"/>
      <c r="AJ86" s="62">
        <f ca="1">C88</f>
        <v>316.81269900000001</v>
      </c>
      <c r="AK86" s="60" t="s">
        <v>160</v>
      </c>
      <c r="AL86" s="60"/>
      <c r="AM86" s="60"/>
      <c r="AN86" s="60"/>
      <c r="AO86" s="11"/>
      <c r="AP86" s="2"/>
      <c r="AQ86" s="2"/>
    </row>
    <row r="87" spans="1:43" ht="18">
      <c r="A87" s="26"/>
      <c r="B87" s="85"/>
      <c r="C87" s="85"/>
      <c r="D87" s="85"/>
      <c r="E87" s="84"/>
      <c r="F87" s="88"/>
      <c r="G87" s="86"/>
      <c r="H87" s="86"/>
      <c r="I87" s="11"/>
      <c r="J87" s="2"/>
      <c r="AJ87" s="63" t="e">
        <f ca="1">H80</f>
        <v>#N/A</v>
      </c>
      <c r="AK87" s="60" t="s">
        <v>154</v>
      </c>
      <c r="AL87" s="60"/>
      <c r="AM87" s="60"/>
      <c r="AN87" s="60"/>
      <c r="AO87" s="11"/>
      <c r="AP87" s="2"/>
      <c r="AQ87" s="2"/>
    </row>
    <row r="88" spans="1:43" ht="18">
      <c r="A88" s="22" t="str" cm="1">
        <f t="array" aca="1" ref="A88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(janvāris)</v>
      </c>
      <c r="B88" s="148">
        <f ca="1">SUM(_xlfn.TAKE(B75:B86,dati_kum!E34))</f>
        <v>270.15186399999999</v>
      </c>
      <c r="C88" s="148">
        <f ca="1">SUM(C75:C87)</f>
        <v>316.81269900000001</v>
      </c>
      <c r="D88" s="148">
        <f ca="1">C88-B88</f>
        <v>46.66083500000002</v>
      </c>
      <c r="E88" s="156">
        <f t="shared" ref="E88" ca="1" si="24">(C88/B88)*100-100</f>
        <v>17.272075901723198</v>
      </c>
      <c r="F88" s="150">
        <f ca="1">SUM(_xlfn.TAKE(F75:F86,dati_kum!E34))</f>
        <v>294.39999999999998</v>
      </c>
      <c r="G88" s="151">
        <f t="shared" ref="G88:G89" ca="1" si="25">C88-F88</f>
        <v>22.412699000000032</v>
      </c>
      <c r="H88" s="152">
        <f ca="1">C88/F88*100</f>
        <v>107.61300917119567</v>
      </c>
      <c r="I88" s="11"/>
      <c r="J88" s="2"/>
      <c r="AJ88" s="62">
        <f ca="1">G88</f>
        <v>22.412699000000032</v>
      </c>
      <c r="AK88" s="60" t="s">
        <v>163</v>
      </c>
      <c r="AL88" s="60"/>
      <c r="AM88" s="60"/>
      <c r="AN88" s="60"/>
      <c r="AO88" s="11"/>
      <c r="AP88" s="2"/>
      <c r="AQ88" s="2"/>
    </row>
    <row r="89" spans="1:43" ht="18">
      <c r="A89" s="71" t="s">
        <v>213</v>
      </c>
      <c r="B89" s="159">
        <f ca="1">SUM(B75:B86)</f>
        <v>2810.9895999999999</v>
      </c>
      <c r="C89" s="159">
        <f t="shared" ref="C89" ca="1" si="26">SUM(C75:C86)</f>
        <v>316.81269900000001</v>
      </c>
      <c r="D89" s="116" t="s">
        <v>178</v>
      </c>
      <c r="E89" s="116" t="s">
        <v>178</v>
      </c>
      <c r="F89" s="160">
        <f ca="1">SUM(F75:F86)</f>
        <v>2735.8879299999999</v>
      </c>
      <c r="G89" s="161">
        <f t="shared" ca="1" si="25"/>
        <v>-2419.0752309999998</v>
      </c>
      <c r="H89" s="162">
        <f ca="1">C89/F89*100</f>
        <v>11.579885839841401</v>
      </c>
      <c r="I89" s="11"/>
      <c r="J89" s="2"/>
      <c r="AJ89" s="63">
        <f ca="1">H88-100</f>
        <v>7.6130091711956709</v>
      </c>
      <c r="AK89" s="60" t="s">
        <v>155</v>
      </c>
      <c r="AM89" s="2"/>
      <c r="AN89" s="2"/>
      <c r="AO89" s="11"/>
      <c r="AP89" s="2"/>
      <c r="AQ89" s="2"/>
    </row>
    <row r="90" spans="1:43" s="52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2" customFormat="1">
      <c r="A94" s="2"/>
      <c r="B94" s="2"/>
      <c r="C94" s="2"/>
      <c r="D94" s="2"/>
      <c r="E94" s="2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2"/>
    </row>
    <row r="95" spans="1:43" s="52" customFormat="1">
      <c r="A95" s="2"/>
      <c r="B95" s="2"/>
      <c r="C95" s="2"/>
      <c r="D95" s="2"/>
      <c r="E95" s="2"/>
      <c r="F95" s="67"/>
      <c r="G95" s="67"/>
      <c r="H95" s="67"/>
      <c r="I95" s="67"/>
      <c r="J95" s="6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2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5">
      <c r="A97" s="27" t="s">
        <v>1</v>
      </c>
      <c r="B97" s="24" t="s">
        <v>182</v>
      </c>
      <c r="C97" s="24" t="s">
        <v>218</v>
      </c>
      <c r="D97" s="16" t="s">
        <v>188</v>
      </c>
      <c r="E97" s="16" t="s">
        <v>187</v>
      </c>
      <c r="F97" s="36" t="s">
        <v>216</v>
      </c>
      <c r="G97" s="16" t="s">
        <v>157</v>
      </c>
      <c r="H97" s="37" t="s">
        <v>156</v>
      </c>
      <c r="J97" s="2"/>
    </row>
    <row r="98" spans="1:43">
      <c r="A98" s="25" t="s">
        <v>141</v>
      </c>
      <c r="B98" s="83">
        <f ca="1">IF(INDIRECT(ADDRESS(ROW(dati_ikm!G$6),COLUMN(dati_ikm!G$1)+ROW(dati_ikm!G1)+36,1,1,"dati_ikm"))="","",INDIRECT(ADDRESS(ROW(dati_ikm!G$6),COLUMN(dati_ikm!G$1)+ROW(dati_ikm!G1)+36,1,1,"dati_ikm")))</f>
        <v>66.341426999999996</v>
      </c>
      <c r="C98" s="83">
        <f ca="1">IF(INDIRECT(ADDRESS(ROW(dati_ikm!G$6),COLUMN(dati_ikm!G$1)+ROW(dati_ikm!G1)+48,1,1,"dati_ikm"))="","",INDIRECT(ADDRESS(ROW(dati_ikm!G$6),COLUMN(dati_ikm!G$1)+ROW(dati_ikm!G1)+48,1,1,"dati_ikm")))</f>
        <v>137.08453299999999</v>
      </c>
      <c r="D98" s="83">
        <f ca="1">IFERROR(C98-B98,"")</f>
        <v>70.743105999999997</v>
      </c>
      <c r="E98" s="84">
        <f ca="1">IFERROR(((C98/B98)*100-100),NA())</f>
        <v>106.63488742863493</v>
      </c>
      <c r="F98" s="99" cm="1">
        <f t="array" aca="1" ref="F98" ca="1">INDIRECT(ADDRESS(ROW(dati_ikm!S$28),COLUMN(dati_ikm!S$1)+ROW(dati_ikm!S1)+24,1,1,"dati_ikm"))</f>
        <v>68</v>
      </c>
      <c r="G98" s="86">
        <f ca="1">IFERROR(C98-F98,"")</f>
        <v>69.084532999999993</v>
      </c>
      <c r="H98" s="87">
        <f ca="1">IFERROR(C98/F98*100,NA())</f>
        <v>201.59490147058824</v>
      </c>
      <c r="J98" s="2"/>
    </row>
    <row r="99" spans="1:43">
      <c r="A99" s="25" t="s">
        <v>142</v>
      </c>
      <c r="B99" s="83">
        <f ca="1">IF(INDIRECT(ADDRESS(ROW(dati_ikm!G$6),COLUMN(dati_ikm!G$1)+ROW(dati_ikm!G2)+36,1,1,"dati_ikm"))="","",INDIRECT(ADDRESS(ROW(dati_ikm!G$6),COLUMN(dati_ikm!G$1)+ROW(dati_ikm!G2)+36,1,1,"dati_ikm")))</f>
        <v>20.88785</v>
      </c>
      <c r="C99" s="83" t="str">
        <f ca="1">IF(INDIRECT(ADDRESS(ROW(dati_ikm!G$6),COLUMN(dati_ikm!G$1)+ROW(dati_ikm!G2)+48,1,1,"dati_ikm"))="","",INDIRECT(ADDRESS(ROW(dati_ikm!G$6),COLUMN(dati_ikm!G$1)+ROW(dati_ikm!G2)+48,1,1,"dati_ikm")))</f>
        <v/>
      </c>
      <c r="D99" s="83" t="str">
        <f t="shared" ref="D99:D109" ca="1" si="27">IFERROR(C99-B99,"")</f>
        <v/>
      </c>
      <c r="E99" s="84" t="e">
        <f t="shared" ref="E99:E109" ca="1" si="28">IFERROR(((C99/B99)*100-100),NA())</f>
        <v>#N/A</v>
      </c>
      <c r="F99" s="99" cm="1">
        <f t="array" aca="1" ref="F99" ca="1">INDIRECT(ADDRESS(ROW(dati_ikm!S$28),COLUMN(dati_ikm!S$1)+ROW(dati_ikm!S2)+24,1,1,"dati_ikm"))</f>
        <v>20.6</v>
      </c>
      <c r="G99" s="86" t="str">
        <f t="shared" ref="G99:G109" ca="1" si="29">IFERROR(C99-F99,"")</f>
        <v/>
      </c>
      <c r="H99" s="87" t="e">
        <f t="shared" ref="H99:H109" ca="1" si="30">IFERROR(C99/F99*100,NA())</f>
        <v>#N/A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59"/>
    </row>
    <row r="100" spans="1:43">
      <c r="A100" s="25" t="s">
        <v>143</v>
      </c>
      <c r="B100" s="83">
        <f ca="1">IF(INDIRECT(ADDRESS(ROW(dati_ikm!G$6),COLUMN(dati_ikm!G$1)+ROW(dati_ikm!G3)+36,1,1,"dati_ikm"))="","",INDIRECT(ADDRESS(ROW(dati_ikm!G$6),COLUMN(dati_ikm!G$1)+ROW(dati_ikm!G3)+36,1,1,"dati_ikm")))</f>
        <v>24.280712000000008</v>
      </c>
      <c r="C100" s="83" t="str">
        <f ca="1">IF(INDIRECT(ADDRESS(ROW(dati_ikm!G$6),COLUMN(dati_ikm!G$1)+ROW(dati_ikm!G3)+48,1,1,"dati_ikm"))="","",INDIRECT(ADDRESS(ROW(dati_ikm!G$6),COLUMN(dati_ikm!G$1)+ROW(dati_ikm!G3)+48,1,1,"dati_ikm")))</f>
        <v/>
      </c>
      <c r="D100" s="83" t="str">
        <f t="shared" ca="1" si="27"/>
        <v/>
      </c>
      <c r="E100" s="84" t="e">
        <f t="shared" ca="1" si="28"/>
        <v>#N/A</v>
      </c>
      <c r="F100" s="99" cm="1">
        <f t="array" aca="1" ref="F100" ca="1">INDIRECT(ADDRESS(ROW(dati_ikm!S$28),COLUMN(dati_ikm!S$1)+ROW(dati_ikm!S3)+24,1,1,"dati_ikm"))</f>
        <v>24</v>
      </c>
      <c r="G100" s="86" t="str">
        <f t="shared" ca="1" si="29"/>
        <v/>
      </c>
      <c r="H100" s="87" t="e">
        <f t="shared" ca="1" si="30"/>
        <v>#N/A</v>
      </c>
      <c r="I100" s="11"/>
      <c r="J100" s="60"/>
      <c r="K100" s="60"/>
      <c r="L100" s="60"/>
      <c r="AJ100" s="11"/>
    </row>
    <row r="101" spans="1:43">
      <c r="A101" s="25" t="s">
        <v>144</v>
      </c>
      <c r="B101" s="83">
        <f ca="1">IF(INDIRECT(ADDRESS(ROW(dati_ikm!G$6),COLUMN(dati_ikm!G$1)+ROW(dati_ikm!G4)+36,1,1,"dati_ikm"))="","",INDIRECT(ADDRESS(ROW(dati_ikm!G$6),COLUMN(dati_ikm!G$1)+ROW(dati_ikm!G4)+36,1,1,"dati_ikm")))</f>
        <v>105.695632</v>
      </c>
      <c r="C101" s="83" t="str">
        <f ca="1">IF(INDIRECT(ADDRESS(ROW(dati_ikm!G$6),COLUMN(dati_ikm!G$1)+ROW(dati_ikm!G4)+48,1,1,"dati_ikm"))="","",INDIRECT(ADDRESS(ROW(dati_ikm!G$6),COLUMN(dati_ikm!G$1)+ROW(dati_ikm!G4)+48,1,1,"dati_ikm")))</f>
        <v/>
      </c>
      <c r="D101" s="83" t="str">
        <f t="shared" ca="1" si="27"/>
        <v/>
      </c>
      <c r="E101" s="84" t="e">
        <f t="shared" ca="1" si="28"/>
        <v>#N/A</v>
      </c>
      <c r="F101" s="99" cm="1">
        <f t="array" aca="1" ref="F101" ca="1">INDIRECT(ADDRESS(ROW(dati_ikm!S$28),COLUMN(dati_ikm!S$1)+ROW(dati_ikm!S4)+24,1,1,"dati_ikm"))</f>
        <v>102</v>
      </c>
      <c r="G101" s="86" t="str">
        <f t="shared" ca="1" si="29"/>
        <v/>
      </c>
      <c r="H101" s="87" t="e">
        <f t="shared" ca="1" si="30"/>
        <v>#N/A</v>
      </c>
      <c r="I101" s="11"/>
      <c r="J101" s="60"/>
      <c r="K101" s="60"/>
      <c r="L101" s="60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75">
      <c r="A102" s="25" t="s">
        <v>145</v>
      </c>
      <c r="B102" s="83">
        <f ca="1">IF(INDIRECT(ADDRESS(ROW(dati_ikm!G$6),COLUMN(dati_ikm!G$1)+ROW(dati_ikm!G5)+36,1,1,"dati_ikm"))="","",INDIRECT(ADDRESS(ROW(dati_ikm!G$6),COLUMN(dati_ikm!G$1)+ROW(dati_ikm!G5)+36,1,1,"dati_ikm")))</f>
        <v>87.686189000000013</v>
      </c>
      <c r="C102" s="83" t="str">
        <f ca="1">IF(INDIRECT(ADDRESS(ROW(dati_ikm!G$6),COLUMN(dati_ikm!G$1)+ROW(dati_ikm!G5)+48,1,1,"dati_ikm"))="","",INDIRECT(ADDRESS(ROW(dati_ikm!G$6),COLUMN(dati_ikm!G$1)+ROW(dati_ikm!G5)+48,1,1,"dati_ikm")))</f>
        <v/>
      </c>
      <c r="D102" s="83" t="str">
        <f t="shared" ca="1" si="27"/>
        <v/>
      </c>
      <c r="E102" s="84" t="e">
        <f t="shared" ca="1" si="28"/>
        <v>#N/A</v>
      </c>
      <c r="F102" s="99" cm="1">
        <f t="array" aca="1" ref="F102" ca="1">INDIRECT(ADDRESS(ROW(dati_ikm!S$28),COLUMN(dati_ikm!S$1)+ROW(dati_ikm!S5)+24,1,1,"dati_ikm"))</f>
        <v>84.5</v>
      </c>
      <c r="G102" s="86" t="str">
        <f t="shared" ca="1" si="29"/>
        <v/>
      </c>
      <c r="H102" s="87" t="e">
        <f t="shared" ca="1" si="30"/>
        <v>#N/A</v>
      </c>
      <c r="I102" s="11"/>
      <c r="J102" s="2"/>
      <c r="AK102" s="61" t="s">
        <v>53</v>
      </c>
    </row>
    <row r="103" spans="1:43" ht="18">
      <c r="A103" s="25" t="s">
        <v>146</v>
      </c>
      <c r="B103" s="83">
        <f ca="1">IF(INDIRECT(ADDRESS(ROW(dati_ikm!G$6),COLUMN(dati_ikm!G$1)+ROW(dati_ikm!G6)+36,1,1,"dati_ikm"))="","",INDIRECT(ADDRESS(ROW(dati_ikm!G$6),COLUMN(dati_ikm!G$1)+ROW(dati_ikm!G6)+36,1,1,"dati_ikm")))</f>
        <v>145.37870299999997</v>
      </c>
      <c r="C103" s="83" t="str">
        <f ca="1">IF(INDIRECT(ADDRESS(ROW(dati_ikm!G$6),COLUMN(dati_ikm!G$1)+ROW(dati_ikm!G6)+48,1,1,"dati_ikm"))="","",INDIRECT(ADDRESS(ROW(dati_ikm!G$6),COLUMN(dati_ikm!G$1)+ROW(dati_ikm!G6)+48,1,1,"dati_ikm")))</f>
        <v/>
      </c>
      <c r="D103" s="83" t="str">
        <f t="shared" ca="1" si="27"/>
        <v/>
      </c>
      <c r="E103" s="84" t="e">
        <f t="shared" ca="1" si="28"/>
        <v>#N/A</v>
      </c>
      <c r="F103" s="99" cm="1">
        <f t="array" aca="1" ref="F103" ca="1">INDIRECT(ADDRESS(ROW(dati_ikm!S$28),COLUMN(dati_ikm!S$1)+ROW(dati_ikm!S6)+24,1,1,"dati_ikm"))</f>
        <v>141</v>
      </c>
      <c r="G103" s="86" t="str">
        <f t="shared" ca="1" si="29"/>
        <v/>
      </c>
      <c r="H103" s="87" t="e">
        <f t="shared" ca="1" si="30"/>
        <v>#N/A</v>
      </c>
      <c r="I103" s="11"/>
      <c r="J103" s="2"/>
      <c r="AJ103" s="62">
        <f ca="1">F112</f>
        <v>690.702</v>
      </c>
      <c r="AK103" s="60" t="s">
        <v>158</v>
      </c>
      <c r="AL103" s="60"/>
      <c r="AM103" s="60"/>
      <c r="AN103" s="60"/>
      <c r="AO103" s="11"/>
      <c r="AP103" s="2"/>
      <c r="AQ103" s="2"/>
    </row>
    <row r="104" spans="1:43" ht="18">
      <c r="A104" s="25" t="s">
        <v>147</v>
      </c>
      <c r="B104" s="83">
        <f ca="1">IF(INDIRECT(ADDRESS(ROW(dati_ikm!G$6),COLUMN(dati_ikm!G$1)+ROW(dati_ikm!G7)+36,1,1,"dati_ikm"))="","",INDIRECT(ADDRESS(ROW(dati_ikm!G$6),COLUMN(dati_ikm!G$1)+ROW(dati_ikm!G7)+36,1,1,"dati_ikm")))</f>
        <v>46.37264399999998</v>
      </c>
      <c r="C104" s="83" t="str">
        <f ca="1">IF(INDIRECT(ADDRESS(ROW(dati_ikm!G$6),COLUMN(dati_ikm!G$1)+ROW(dati_ikm!G7)+48,1,1,"dati_ikm"))="","",INDIRECT(ADDRESS(ROW(dati_ikm!G$6),COLUMN(dati_ikm!G$1)+ROW(dati_ikm!G7)+48,1,1,"dati_ikm")))</f>
        <v/>
      </c>
      <c r="D104" s="83" t="str">
        <f t="shared" ca="1" si="27"/>
        <v/>
      </c>
      <c r="E104" s="84" t="e">
        <f t="shared" ca="1" si="28"/>
        <v>#N/A</v>
      </c>
      <c r="F104" s="99" cm="1">
        <f t="array" aca="1" ref="F104" ca="1">INDIRECT(ADDRESS(ROW(dati_ikm!S$28),COLUMN(dati_ikm!S$1)+ROW(dati_ikm!S7)+24,1,1,"dati_ikm"))</f>
        <v>45.8</v>
      </c>
      <c r="G104" s="86" t="str">
        <f t="shared" ca="1" si="29"/>
        <v/>
      </c>
      <c r="H104" s="87" t="e">
        <f t="shared" ca="1" si="30"/>
        <v>#N/A</v>
      </c>
      <c r="I104" s="11"/>
      <c r="J104" s="2"/>
      <c r="AJ104" s="63">
        <f ca="1">H112</f>
        <v>19.847131324362749</v>
      </c>
      <c r="AK104" s="60" t="s">
        <v>153</v>
      </c>
      <c r="AL104" s="60"/>
      <c r="AM104" s="60"/>
      <c r="AN104" s="60"/>
      <c r="AO104" s="11"/>
      <c r="AP104" s="2"/>
      <c r="AQ104" s="2"/>
    </row>
    <row r="105" spans="1:43" ht="18">
      <c r="A105" s="25" t="s">
        <v>148</v>
      </c>
      <c r="B105" s="83">
        <f ca="1">IF(INDIRECT(ADDRESS(ROW(dati_ikm!G$6),COLUMN(dati_ikm!G$1)+ROW(dati_ikm!G8)+36,1,1,"dati_ikm"))="","",INDIRECT(ADDRESS(ROW(dati_ikm!G$6),COLUMN(dati_ikm!G$1)+ROW(dati_ikm!G8)+36,1,1,"dati_ikm")))</f>
        <v>37.146848999999975</v>
      </c>
      <c r="C105" s="83" t="str">
        <f ca="1">IF(INDIRECT(ADDRESS(ROW(dati_ikm!G$6),COLUMN(dati_ikm!G$1)+ROW(dati_ikm!G8)+48,1,1,"dati_ikm"))="","",INDIRECT(ADDRESS(ROW(dati_ikm!G$6),COLUMN(dati_ikm!G$1)+ROW(dati_ikm!G8)+48,1,1,"dati_ikm")))</f>
        <v/>
      </c>
      <c r="D105" s="83" t="str">
        <f t="shared" ca="1" si="27"/>
        <v/>
      </c>
      <c r="E105" s="84" t="e">
        <f t="shared" ca="1" si="28"/>
        <v>#N/A</v>
      </c>
      <c r="F105" s="99" cm="1">
        <f t="array" aca="1" ref="F105" ca="1">INDIRECT(ADDRESS(ROW(dati_ikm!S$28),COLUMN(dati_ikm!S$1)+ROW(dati_ikm!S8)+24,1,1,"dati_ikm"))</f>
        <v>36.700000000000003</v>
      </c>
      <c r="G105" s="86" t="str">
        <f t="shared" ca="1" si="29"/>
        <v/>
      </c>
      <c r="H105" s="87" t="e">
        <f t="shared" ca="1" si="30"/>
        <v>#N/A</v>
      </c>
      <c r="I105" s="11"/>
      <c r="J105" s="2"/>
      <c r="AJ105" s="63">
        <f ca="1">E111</f>
        <v>106.63488742863493</v>
      </c>
      <c r="AK105" s="60" t="s">
        <v>168</v>
      </c>
      <c r="AL105" s="60"/>
      <c r="AM105" s="60"/>
      <c r="AN105" s="60"/>
      <c r="AO105" s="11"/>
      <c r="AP105" s="2"/>
      <c r="AQ105" s="2"/>
    </row>
    <row r="106" spans="1:43" ht="18">
      <c r="A106" s="25" t="s">
        <v>149</v>
      </c>
      <c r="B106" s="83">
        <f ca="1">IF(INDIRECT(ADDRESS(ROW(dati_ikm!G$6),COLUMN(dati_ikm!G$1)+ROW(dati_ikm!G9)+36,1,1,"dati_ikm"))="","",INDIRECT(ADDRESS(ROW(dati_ikm!G$6),COLUMN(dati_ikm!G$1)+ROW(dati_ikm!G9)+36,1,1,"dati_ikm")))</f>
        <v>71.016619000000105</v>
      </c>
      <c r="C106" s="83" t="str">
        <f ca="1">IF(INDIRECT(ADDRESS(ROW(dati_ikm!G$6),COLUMN(dati_ikm!G$1)+ROW(dati_ikm!G9)+48,1,1,"dati_ikm"))="","",INDIRECT(ADDRESS(ROW(dati_ikm!G$6),COLUMN(dati_ikm!G$1)+ROW(dati_ikm!G9)+48,1,1,"dati_ikm")))</f>
        <v/>
      </c>
      <c r="D106" s="83" t="str">
        <f t="shared" ca="1" si="27"/>
        <v/>
      </c>
      <c r="E106" s="84" t="e">
        <f t="shared" ca="1" si="28"/>
        <v>#N/A</v>
      </c>
      <c r="F106" s="99" cm="1">
        <f t="array" aca="1" ref="F106" ca="1">INDIRECT(ADDRESS(ROW(dati_ikm!S$28),COLUMN(dati_ikm!S$1)+ROW(dati_ikm!S9)+24,1,1,"dati_ikm"))</f>
        <v>70.099999999999994</v>
      </c>
      <c r="G106" s="86" t="str">
        <f t="shared" ca="1" si="29"/>
        <v/>
      </c>
      <c r="H106" s="87" t="e">
        <f t="shared" ca="1" si="30"/>
        <v>#N/A</v>
      </c>
      <c r="I106" s="11"/>
      <c r="J106" s="2"/>
      <c r="AJ106" s="62">
        <f ca="1">D111</f>
        <v>70.743105999999997</v>
      </c>
      <c r="AK106" s="60" t="s">
        <v>169</v>
      </c>
      <c r="AL106" s="60"/>
      <c r="AM106" s="60"/>
      <c r="AN106" s="60"/>
      <c r="AO106" s="11"/>
      <c r="AP106" s="2"/>
      <c r="AQ106" s="2"/>
    </row>
    <row r="107" spans="1:43">
      <c r="A107" s="25" t="s">
        <v>150</v>
      </c>
      <c r="B107" s="83">
        <f ca="1">IF(INDIRECT(ADDRESS(ROW(dati_ikm!G$6),COLUMN(dati_ikm!G$1)+ROW(dati_ikm!G10)+36,1,1,"dati_ikm"))="","",INDIRECT(ADDRESS(ROW(dati_ikm!G$6),COLUMN(dati_ikm!G$1)+ROW(dati_ikm!G10)+36,1,1,"dati_ikm")))</f>
        <v>39.869538999999918</v>
      </c>
      <c r="C107" s="83" t="str">
        <f ca="1">IF(INDIRECT(ADDRESS(ROW(dati_ikm!G$6),COLUMN(dati_ikm!G$1)+ROW(dati_ikm!G10)+48,1,1,"dati_ikm"))="","",INDIRECT(ADDRESS(ROW(dati_ikm!G$6),COLUMN(dati_ikm!G$1)+ROW(dati_ikm!G10)+48,1,1,"dati_ikm")))</f>
        <v/>
      </c>
      <c r="D107" s="83" t="str">
        <f t="shared" ca="1" si="27"/>
        <v/>
      </c>
      <c r="E107" s="84" t="e">
        <f t="shared" ca="1" si="28"/>
        <v>#N/A</v>
      </c>
      <c r="F107" s="99" cm="1">
        <f t="array" aca="1" ref="F107" ca="1">INDIRECT(ADDRESS(ROW(dati_ikm!S$28),COLUMN(dati_ikm!S$1)+ROW(dati_ikm!S10)+24,1,1,"dati_ikm"))</f>
        <v>39.299999999999997</v>
      </c>
      <c r="G107" s="86" t="str">
        <f t="shared" ca="1" si="29"/>
        <v/>
      </c>
      <c r="H107" s="87" t="e">
        <f t="shared" ca="1" si="30"/>
        <v>#N/A</v>
      </c>
      <c r="I107" s="11"/>
      <c r="J107" s="2"/>
      <c r="AM107" s="2"/>
      <c r="AN107" s="2"/>
      <c r="AO107" s="2"/>
      <c r="AP107" s="2"/>
      <c r="AQ107" s="2"/>
    </row>
    <row r="108" spans="1:43" ht="18">
      <c r="A108" s="25" t="s">
        <v>151</v>
      </c>
      <c r="B108" s="83">
        <f ca="1">IF(INDIRECT(ADDRESS(ROW(dati_ikm!G$6),COLUMN(dati_ikm!G$1)+ROW(dati_ikm!G11)+36,1,1,"dati_ikm"))="","",INDIRECT(ADDRESS(ROW(dati_ikm!G$6),COLUMN(dati_ikm!G$1)+ROW(dati_ikm!G11)+36,1,1,"dati_ikm")))</f>
        <v>28.490518000000066</v>
      </c>
      <c r="C108" s="83" t="str">
        <f ca="1">IF(INDIRECT(ADDRESS(ROW(dati_ikm!G$6),COLUMN(dati_ikm!G$1)+ROW(dati_ikm!G11)+48,1,1,"dati_ikm"))="","",INDIRECT(ADDRESS(ROW(dati_ikm!G$6),COLUMN(dati_ikm!G$1)+ROW(dati_ikm!G11)+48,1,1,"dati_ikm")))</f>
        <v/>
      </c>
      <c r="D108" s="83" t="str">
        <f t="shared" ca="1" si="27"/>
        <v/>
      </c>
      <c r="E108" s="84" t="e">
        <f t="shared" ca="1" si="28"/>
        <v>#N/A</v>
      </c>
      <c r="F108" s="99" cm="1">
        <f t="array" aca="1" ref="F108" ca="1">INDIRECT(ADDRESS(ROW(dati_ikm!S$28),COLUMN(dati_ikm!S$1)+ROW(dati_ikm!S11)+24,1,1,"dati_ikm"))</f>
        <v>28.1</v>
      </c>
      <c r="G108" s="86" t="str">
        <f t="shared" ca="1" si="29"/>
        <v/>
      </c>
      <c r="H108" s="87" t="e">
        <f t="shared" ca="1" si="30"/>
        <v>#N/A</v>
      </c>
      <c r="I108" s="11"/>
      <c r="J108" s="2"/>
      <c r="AJ108" s="62">
        <f ca="1">F111</f>
        <v>68</v>
      </c>
      <c r="AK108" s="60" t="s">
        <v>159</v>
      </c>
      <c r="AL108" s="60"/>
      <c r="AM108" s="60"/>
      <c r="AN108" s="60"/>
      <c r="AO108" s="11"/>
      <c r="AP108" s="2"/>
      <c r="AQ108" s="2"/>
    </row>
    <row r="109" spans="1:43" ht="18">
      <c r="A109" s="25" t="s">
        <v>152</v>
      </c>
      <c r="B109" s="83">
        <f ca="1">IF(INDIRECT(ADDRESS(ROW(dati_ikm!G$6),COLUMN(dati_ikm!G$1)+ROW(dati_ikm!G12)+36,1,1,"dati_ikm"))="","",INDIRECT(ADDRESS(ROW(dati_ikm!G$6),COLUMN(dati_ikm!G$1)+ROW(dati_ikm!G12)+36,1,1,"dati_ikm")))</f>
        <v>46.254548999999997</v>
      </c>
      <c r="C109" s="83" t="str">
        <f ca="1">IF(INDIRECT(ADDRESS(ROW(dati_ikm!G$6),COLUMN(dati_ikm!G$1)+ROW(dati_ikm!G12)+48,1,1,"dati_ikm"))="","",INDIRECT(ADDRESS(ROW(dati_ikm!G$6),COLUMN(dati_ikm!G$1)+ROW(dati_ikm!G12)+48,1,1,"dati_ikm")))</f>
        <v/>
      </c>
      <c r="D109" s="83" t="str">
        <f t="shared" ca="1" si="27"/>
        <v/>
      </c>
      <c r="E109" s="84" t="e">
        <f t="shared" ca="1" si="28"/>
        <v>#N/A</v>
      </c>
      <c r="F109" s="99" cm="1">
        <f t="array" aca="1" ref="F109" ca="1">INDIRECT(ADDRESS(ROW(dati_ikm!S$28),COLUMN(dati_ikm!S$1)+ROW(dati_ikm!S12)+24,1,1,"dati_ikm"))</f>
        <v>30.601999999999975</v>
      </c>
      <c r="G109" s="86" t="str">
        <f t="shared" ca="1" si="29"/>
        <v/>
      </c>
      <c r="H109" s="87" t="e">
        <f t="shared" ca="1" si="30"/>
        <v>#N/A</v>
      </c>
      <c r="I109" s="11"/>
      <c r="J109" s="2"/>
      <c r="AJ109" s="62">
        <f ca="1">C111</f>
        <v>137.08453299999999</v>
      </c>
      <c r="AK109" s="60" t="s">
        <v>160</v>
      </c>
      <c r="AL109" s="60"/>
      <c r="AM109" s="60"/>
      <c r="AN109" s="60"/>
      <c r="AO109" s="11"/>
      <c r="AP109" s="2"/>
      <c r="AQ109" s="2"/>
    </row>
    <row r="110" spans="1:43" ht="18">
      <c r="A110" s="26"/>
      <c r="B110" s="85"/>
      <c r="C110" s="85"/>
      <c r="D110" s="85"/>
      <c r="E110" s="84"/>
      <c r="F110" s="88"/>
      <c r="G110" s="86"/>
      <c r="H110" s="86"/>
      <c r="I110" s="11"/>
      <c r="J110" s="2"/>
      <c r="AJ110" s="63" t="e">
        <f ca="1">H103</f>
        <v>#N/A</v>
      </c>
      <c r="AK110" s="60" t="s">
        <v>154</v>
      </c>
      <c r="AL110" s="60"/>
      <c r="AM110" s="60"/>
      <c r="AN110" s="60"/>
      <c r="AO110" s="11"/>
      <c r="AP110" s="2"/>
      <c r="AQ110" s="2"/>
    </row>
    <row r="111" spans="1:43" ht="18">
      <c r="A111" s="22" t="str" cm="1">
        <f t="array" aca="1" ref="A111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(janvāris)</v>
      </c>
      <c r="B111" s="148">
        <f ca="1">SUM(_xlfn.TAKE(B98:B109,dati_kum!E34))</f>
        <v>66.341426999999996</v>
      </c>
      <c r="C111" s="148">
        <f ca="1">SUM(C98:C110)</f>
        <v>137.08453299999999</v>
      </c>
      <c r="D111" s="148">
        <f ca="1">C111-B111</f>
        <v>70.743105999999997</v>
      </c>
      <c r="E111" s="156">
        <f t="shared" ref="E111" ca="1" si="31">(C111/B111)*100-100</f>
        <v>106.63488742863493</v>
      </c>
      <c r="F111" s="150">
        <f ca="1">SUM(_xlfn.TAKE(F98:F109,dati_kum!E34))</f>
        <v>68</v>
      </c>
      <c r="G111" s="151">
        <f t="shared" ref="G111:G112" ca="1" si="32">C111-F111</f>
        <v>69.084532999999993</v>
      </c>
      <c r="H111" s="152">
        <f ca="1">C111/F111*100</f>
        <v>201.59490147058824</v>
      </c>
      <c r="I111" s="11"/>
      <c r="J111" s="2"/>
      <c r="AJ111" s="62">
        <f ca="1">G111</f>
        <v>69.084532999999993</v>
      </c>
      <c r="AK111" s="60" t="s">
        <v>163</v>
      </c>
      <c r="AL111" s="60"/>
      <c r="AM111" s="60"/>
      <c r="AN111" s="60"/>
      <c r="AO111" s="11"/>
      <c r="AP111" s="2"/>
      <c r="AQ111" s="2"/>
    </row>
    <row r="112" spans="1:43" ht="18">
      <c r="A112" s="28" t="s">
        <v>213</v>
      </c>
      <c r="B112" s="153">
        <f ca="1">SUM(B98:B109)</f>
        <v>719.42123100000003</v>
      </c>
      <c r="C112" s="153">
        <f t="shared" ref="C112" ca="1" si="33">SUM(C98:C109)</f>
        <v>137.08453299999999</v>
      </c>
      <c r="D112" s="116" t="s">
        <v>178</v>
      </c>
      <c r="E112" s="116" t="s">
        <v>178</v>
      </c>
      <c r="F112" s="154">
        <f ca="1">SUM(F98:F109)</f>
        <v>690.702</v>
      </c>
      <c r="G112" s="33">
        <f t="shared" ca="1" si="32"/>
        <v>-553.61746700000003</v>
      </c>
      <c r="H112" s="155">
        <f ca="1">C112/F112*100</f>
        <v>19.847131324362749</v>
      </c>
      <c r="I112" s="11"/>
      <c r="J112" s="2"/>
      <c r="AJ112" s="63">
        <f ca="1">H111-100</f>
        <v>101.59490147058824</v>
      </c>
      <c r="AK112" s="60" t="s">
        <v>155</v>
      </c>
      <c r="AM112" s="2"/>
      <c r="AN112" s="2"/>
      <c r="AO112" s="11"/>
      <c r="AP112" s="2"/>
      <c r="AQ112" s="2"/>
    </row>
    <row r="113" spans="1:38" s="52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2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2" customFormat="1">
      <c r="A115" s="67"/>
      <c r="B115" s="67"/>
      <c r="C115" s="67"/>
      <c r="D115" s="67"/>
      <c r="E115" s="2"/>
      <c r="F115" s="67"/>
      <c r="G115" s="67"/>
      <c r="H115" s="67"/>
      <c r="I115" s="6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2" customFormat="1">
      <c r="A116" s="2"/>
      <c r="B116" s="2"/>
      <c r="C116" s="2"/>
      <c r="D116" s="2"/>
      <c r="E116" s="2"/>
      <c r="F116" s="2"/>
      <c r="G116" s="5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2" customFormat="1">
      <c r="A117" s="2"/>
      <c r="B117" s="2"/>
      <c r="C117" s="2"/>
      <c r="D117" s="2"/>
      <c r="E117" s="2"/>
      <c r="F117" s="2"/>
      <c r="G117" s="5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2" customFormat="1">
      <c r="A118" s="2"/>
      <c r="B118" s="2"/>
      <c r="C118" s="2"/>
      <c r="D118" s="2"/>
      <c r="E118" s="2"/>
      <c r="F118" s="2"/>
      <c r="G118" s="5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2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2" customFormat="1" ht="45">
      <c r="A120" s="27" t="s">
        <v>1</v>
      </c>
      <c r="B120" s="24" t="s">
        <v>182</v>
      </c>
      <c r="C120" s="24" t="s">
        <v>218</v>
      </c>
      <c r="D120" s="16" t="s">
        <v>188</v>
      </c>
      <c r="E120" s="16" t="s">
        <v>187</v>
      </c>
      <c r="F120" s="72" t="s">
        <v>216</v>
      </c>
      <c r="G120" s="39" t="s">
        <v>157</v>
      </c>
      <c r="H120" s="73" t="s">
        <v>156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2" customFormat="1">
      <c r="A121" s="25" t="s">
        <v>141</v>
      </c>
      <c r="B121" s="83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C121" s="83">
        <f ca="1">IF(INDIRECT(ADDRESS(ROW(dati_ikm!G$12),COLUMN(dati_ikm!G$1)+ROW(dati_ikm!G1)+48,1,1,"dati_ikm"))="","",INDIRECT(ADDRESS(ROW(dati_ikm!G$12),COLUMN(dati_ikm!G$1)+ROW(dati_ikm!G1)+48,1,1,"dati_ikm")))</f>
        <v>99.860339999999994</v>
      </c>
      <c r="D121" s="83">
        <f t="shared" ref="D121:D132" ca="1" si="34">IFERROR(C121-B121,"")</f>
        <v>-0.92322599999999966</v>
      </c>
      <c r="E121" s="84">
        <f t="shared" ref="E121:E132" ca="1" si="35">IFERROR(((C121/B121)*100-100),NA())</f>
        <v>-0.91604815808959472</v>
      </c>
      <c r="F121" s="99" cm="1">
        <f t="array" aca="1" ref="F121" ca="1">INDIRECT(ADDRESS(ROW(dati_ikm!S$30),COLUMN(dati_ikm!S$1)+ROW(dati_ikm!S1)+24,1,1,"dati_ikm"))</f>
        <v>107.71100000000001</v>
      </c>
      <c r="G121" s="86">
        <f t="shared" ref="G121:G132" ca="1" si="36">IFERROR(C121-F121,"")</f>
        <v>-7.8506600000000191</v>
      </c>
      <c r="H121" s="87">
        <f t="shared" ref="H121:H132" ca="1" si="37">IFERROR(C121/F121*100,NA())</f>
        <v>92.711366527095635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2" customFormat="1">
      <c r="A122" s="25" t="s">
        <v>142</v>
      </c>
      <c r="B122" s="83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C122" s="83" t="str">
        <f ca="1">IF(INDIRECT(ADDRESS(ROW(dati_ikm!G$12),COLUMN(dati_ikm!G$1)+ROW(dati_ikm!G2)+48,1,1,"dati_ikm"))="","",INDIRECT(ADDRESS(ROW(dati_ikm!G$12),COLUMN(dati_ikm!G$1)+ROW(dati_ikm!G2)+48,1,1,"dati_ikm")))</f>
        <v/>
      </c>
      <c r="D122" s="83" t="str">
        <f t="shared" ca="1" si="34"/>
        <v/>
      </c>
      <c r="E122" s="84" t="e">
        <f t="shared" ca="1" si="35"/>
        <v>#N/A</v>
      </c>
      <c r="F122" s="99" cm="1">
        <f t="array" aca="1" ref="F122" ca="1">INDIRECT(ADDRESS(ROW(dati_ikm!S$30),COLUMN(dati_ikm!S$1)+ROW(dati_ikm!S2)+24,1,1,"dati_ikm"))</f>
        <v>99.144999999999996</v>
      </c>
      <c r="G122" s="86" t="str">
        <f t="shared" ca="1" si="36"/>
        <v/>
      </c>
      <c r="H122" s="87" t="e">
        <f t="shared" ca="1" si="37"/>
        <v>#N/A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2" customFormat="1">
      <c r="A123" s="25" t="s">
        <v>143</v>
      </c>
      <c r="B123" s="83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C123" s="83" t="str">
        <f ca="1">IF(INDIRECT(ADDRESS(ROW(dati_ikm!G$12),COLUMN(dati_ikm!G$1)+ROW(dati_ikm!G3)+48,1,1,"dati_ikm"))="","",INDIRECT(ADDRESS(ROW(dati_ikm!G$12),COLUMN(dati_ikm!G$1)+ROW(dati_ikm!G3)+48,1,1,"dati_ikm")))</f>
        <v/>
      </c>
      <c r="D123" s="83" t="str">
        <f t="shared" ca="1" si="34"/>
        <v/>
      </c>
      <c r="E123" s="84" t="e">
        <f t="shared" ca="1" si="35"/>
        <v>#N/A</v>
      </c>
      <c r="F123" s="99" cm="1">
        <f t="array" aca="1" ref="F123" ca="1">INDIRECT(ADDRESS(ROW(dati_ikm!S$30),COLUMN(dati_ikm!S$1)+ROW(dati_ikm!S3)+24,1,1,"dati_ikm"))</f>
        <v>95.102999999999994</v>
      </c>
      <c r="G123" s="86" t="str">
        <f t="shared" ca="1" si="36"/>
        <v/>
      </c>
      <c r="H123" s="87" t="e">
        <f t="shared" ca="1" si="37"/>
        <v>#N/A</v>
      </c>
      <c r="I123" s="11"/>
      <c r="J123" s="60"/>
      <c r="K123" s="60"/>
      <c r="L123" s="6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2" customFormat="1">
      <c r="A124" s="25" t="s">
        <v>144</v>
      </c>
      <c r="B124" s="83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C124" s="83" t="str">
        <f ca="1">IF(INDIRECT(ADDRESS(ROW(dati_ikm!G$12),COLUMN(dati_ikm!G$1)+ROW(dati_ikm!G4)+48,1,1,"dati_ikm"))="","",INDIRECT(ADDRESS(ROW(dati_ikm!G$12),COLUMN(dati_ikm!G$1)+ROW(dati_ikm!G4)+48,1,1,"dati_ikm")))</f>
        <v/>
      </c>
      <c r="D124" s="83" t="str">
        <f t="shared" ca="1" si="34"/>
        <v/>
      </c>
      <c r="E124" s="84" t="e">
        <f t="shared" ca="1" si="35"/>
        <v>#N/A</v>
      </c>
      <c r="F124" s="99" cm="1">
        <f t="array" aca="1" ref="F124" ca="1">INDIRECT(ADDRESS(ROW(dati_ikm!S$30),COLUMN(dati_ikm!S$1)+ROW(dati_ikm!S4)+24,1,1,"dati_ikm"))</f>
        <v>107.71899999999999</v>
      </c>
      <c r="G124" s="86" t="str">
        <f t="shared" ca="1" si="36"/>
        <v/>
      </c>
      <c r="H124" s="87" t="e">
        <f t="shared" ca="1" si="37"/>
        <v>#N/A</v>
      </c>
      <c r="I124" s="11"/>
      <c r="J124" s="60"/>
      <c r="K124" s="60"/>
      <c r="L124" s="60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2" customFormat="1">
      <c r="A125" s="25" t="s">
        <v>145</v>
      </c>
      <c r="B125" s="83">
        <f ca="1">IF(INDIRECT(ADDRESS(ROW(dati_ikm!G$12),COLUMN(dati_ikm!G$1)+ROW(dati_ikm!G5)+36,1,1,"dati_ikm"))="","",INDIRECT(ADDRESS(ROW(dati_ikm!G$12),COLUMN(dati_ikm!G$1)+ROW(dati_ikm!G5)+36,1,1,"dati_ikm")))</f>
        <v>97.76223600000003</v>
      </c>
      <c r="C125" s="83" t="str">
        <f ca="1">IF(INDIRECT(ADDRESS(ROW(dati_ikm!G$12),COLUMN(dati_ikm!G$1)+ROW(dati_ikm!G5)+48,1,1,"dati_ikm"))="","",INDIRECT(ADDRESS(ROW(dati_ikm!G$12),COLUMN(dati_ikm!G$1)+ROW(dati_ikm!G5)+48,1,1,"dati_ikm")))</f>
        <v/>
      </c>
      <c r="D125" s="83" t="str">
        <f t="shared" ca="1" si="34"/>
        <v/>
      </c>
      <c r="E125" s="84" t="e">
        <f t="shared" ca="1" si="35"/>
        <v>#N/A</v>
      </c>
      <c r="F125" s="99" cm="1">
        <f t="array" aca="1" ref="F125" ca="1">INDIRECT(ADDRESS(ROW(dati_ikm!S$30),COLUMN(dati_ikm!S$1)+ROW(dati_ikm!S5)+24,1,1,"dati_ikm"))</f>
        <v>106.93100000000001</v>
      </c>
      <c r="G125" s="86" t="str">
        <f t="shared" ca="1" si="36"/>
        <v/>
      </c>
      <c r="H125" s="87" t="e">
        <f t="shared" ca="1" si="37"/>
        <v>#N/A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2" customFormat="1">
      <c r="A126" s="25" t="s">
        <v>146</v>
      </c>
      <c r="B126" s="83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C126" s="83" t="str">
        <f ca="1">IF(INDIRECT(ADDRESS(ROW(dati_ikm!G$12),COLUMN(dati_ikm!G$1)+ROW(dati_ikm!G6)+48,1,1,"dati_ikm"))="","",INDIRECT(ADDRESS(ROW(dati_ikm!G$12),COLUMN(dati_ikm!G$1)+ROW(dati_ikm!G6)+48,1,1,"dati_ikm")))</f>
        <v/>
      </c>
      <c r="D126" s="83" t="str">
        <f t="shared" ca="1" si="34"/>
        <v/>
      </c>
      <c r="E126" s="84" t="e">
        <f t="shared" ca="1" si="35"/>
        <v>#N/A</v>
      </c>
      <c r="F126" s="99" cm="1">
        <f t="array" aca="1" ref="F126" ca="1">INDIRECT(ADDRESS(ROW(dati_ikm!S$30),COLUMN(dati_ikm!S$1)+ROW(dati_ikm!S6)+24,1,1,"dati_ikm"))</f>
        <v>116.509</v>
      </c>
      <c r="G126" s="86" t="str">
        <f t="shared" ca="1" si="36"/>
        <v/>
      </c>
      <c r="H126" s="87" t="e">
        <f t="shared" ca="1" si="37"/>
        <v>#N/A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2" customFormat="1">
      <c r="A127" s="25" t="s">
        <v>147</v>
      </c>
      <c r="B127" s="83">
        <f ca="1">IF(INDIRECT(ADDRESS(ROW(dati_ikm!G$12),COLUMN(dati_ikm!G$1)+ROW(dati_ikm!G7)+36,1,1,"dati_ikm"))="","",INDIRECT(ADDRESS(ROW(dati_ikm!G$12),COLUMN(dati_ikm!G$1)+ROW(dati_ikm!G7)+36,1,1,"dati_ikm")))</f>
        <v>101.981359</v>
      </c>
      <c r="C127" s="83" t="str">
        <f ca="1">IF(INDIRECT(ADDRESS(ROW(dati_ikm!G$12),COLUMN(dati_ikm!G$1)+ROW(dati_ikm!G7)+48,1,1,"dati_ikm"))="","",INDIRECT(ADDRESS(ROW(dati_ikm!G$12),COLUMN(dati_ikm!G$1)+ROW(dati_ikm!G7)+48,1,1,"dati_ikm")))</f>
        <v/>
      </c>
      <c r="D127" s="83" t="str">
        <f t="shared" ca="1" si="34"/>
        <v/>
      </c>
      <c r="E127" s="84" t="e">
        <f t="shared" ca="1" si="35"/>
        <v>#N/A</v>
      </c>
      <c r="F127" s="99" cm="1">
        <f t="array" aca="1" ref="F127" ca="1">INDIRECT(ADDRESS(ROW(dati_ikm!S$30),COLUMN(dati_ikm!S$1)+ROW(dati_ikm!S7)+24,1,1,"dati_ikm"))</f>
        <v>115.50300000000001</v>
      </c>
      <c r="G127" s="86" t="str">
        <f t="shared" ca="1" si="36"/>
        <v/>
      </c>
      <c r="H127" s="87" t="e">
        <f t="shared" ca="1" si="37"/>
        <v>#N/A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2" customFormat="1">
      <c r="A128" s="25" t="s">
        <v>148</v>
      </c>
      <c r="B128" s="83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C128" s="83" t="str">
        <f ca="1">IF(INDIRECT(ADDRESS(ROW(dati_ikm!G$12),COLUMN(dati_ikm!G$1)+ROW(dati_ikm!G8)+48,1,1,"dati_ikm"))="","",INDIRECT(ADDRESS(ROW(dati_ikm!G$12),COLUMN(dati_ikm!G$1)+ROW(dati_ikm!G8)+48,1,1,"dati_ikm")))</f>
        <v/>
      </c>
      <c r="D128" s="83" t="str">
        <f t="shared" ca="1" si="34"/>
        <v/>
      </c>
      <c r="E128" s="84" t="e">
        <f t="shared" ca="1" si="35"/>
        <v>#N/A</v>
      </c>
      <c r="F128" s="99" cm="1">
        <f t="array" aca="1" ref="F128" ca="1">INDIRECT(ADDRESS(ROW(dati_ikm!S$30),COLUMN(dati_ikm!S$1)+ROW(dati_ikm!S8)+24,1,1,"dati_ikm"))</f>
        <v>119.37499999999999</v>
      </c>
      <c r="G128" s="86" t="str">
        <f t="shared" ca="1" si="36"/>
        <v/>
      </c>
      <c r="H128" s="87" t="e">
        <f t="shared" ca="1" si="37"/>
        <v>#N/A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2" customFormat="1">
      <c r="A129" s="25" t="s">
        <v>149</v>
      </c>
      <c r="B129" s="83">
        <f ca="1">IF(INDIRECT(ADDRESS(ROW(dati_ikm!G$12),COLUMN(dati_ikm!G$1)+ROW(dati_ikm!G9)+36,1,1,"dati_ikm"))="","",INDIRECT(ADDRESS(ROW(dati_ikm!G$12),COLUMN(dati_ikm!G$1)+ROW(dati_ikm!G9)+36,1,1,"dati_ikm")))</f>
        <v>107.158593</v>
      </c>
      <c r="C129" s="83" t="str">
        <f ca="1">IF(INDIRECT(ADDRESS(ROW(dati_ikm!G$12),COLUMN(dati_ikm!G$1)+ROW(dati_ikm!G9)+48,1,1,"dati_ikm"))="","",INDIRECT(ADDRESS(ROW(dati_ikm!G$12),COLUMN(dati_ikm!G$1)+ROW(dati_ikm!G9)+48,1,1,"dati_ikm")))</f>
        <v/>
      </c>
      <c r="D129" s="83" t="str">
        <f t="shared" ca="1" si="34"/>
        <v/>
      </c>
      <c r="E129" s="84" t="e">
        <f t="shared" ca="1" si="35"/>
        <v>#N/A</v>
      </c>
      <c r="F129" s="99" cm="1">
        <f t="array" aca="1" ref="F129" ca="1">INDIRECT(ADDRESS(ROW(dati_ikm!S$30),COLUMN(dati_ikm!S$1)+ROW(dati_ikm!S9)+24,1,1,"dati_ikm"))</f>
        <v>120.81300000000002</v>
      </c>
      <c r="G129" s="86" t="str">
        <f t="shared" ca="1" si="36"/>
        <v/>
      </c>
      <c r="H129" s="87" t="e">
        <f t="shared" ca="1" si="37"/>
        <v>#N/A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2" customFormat="1">
      <c r="A130" s="25" t="s">
        <v>150</v>
      </c>
      <c r="B130" s="83">
        <f ca="1">IF(INDIRECT(ADDRESS(ROW(dati_ikm!G$12),COLUMN(dati_ikm!G$1)+ROW(dati_ikm!G10)+36,1,1,"dati_ikm"))="","",INDIRECT(ADDRESS(ROW(dati_ikm!G$12),COLUMN(dati_ikm!G$1)+ROW(dati_ikm!G10)+36,1,1,"dati_ikm")))</f>
        <v>101.29949900000008</v>
      </c>
      <c r="C130" s="83" t="str">
        <f ca="1">IF(INDIRECT(ADDRESS(ROW(dati_ikm!G$12),COLUMN(dati_ikm!G$1)+ROW(dati_ikm!G10)+48,1,1,"dati_ikm"))="","",INDIRECT(ADDRESS(ROW(dati_ikm!G$12),COLUMN(dati_ikm!G$1)+ROW(dati_ikm!G10)+48,1,1,"dati_ikm")))</f>
        <v/>
      </c>
      <c r="D130" s="83" t="str">
        <f t="shared" ca="1" si="34"/>
        <v/>
      </c>
      <c r="E130" s="84" t="e">
        <f t="shared" ca="1" si="35"/>
        <v>#N/A</v>
      </c>
      <c r="F130" s="99" cm="1">
        <f t="array" aca="1" ref="F130" ca="1">INDIRECT(ADDRESS(ROW(dati_ikm!S$30),COLUMN(dati_ikm!S$1)+ROW(dati_ikm!S10)+24,1,1,"dati_ikm"))</f>
        <v>111.32499999999999</v>
      </c>
      <c r="G130" s="86" t="str">
        <f t="shared" ca="1" si="36"/>
        <v/>
      </c>
      <c r="H130" s="87" t="e">
        <f t="shared" ca="1" si="37"/>
        <v>#N/A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2" customFormat="1">
      <c r="A131" s="25" t="s">
        <v>151</v>
      </c>
      <c r="B131" s="83">
        <f ca="1">IF(INDIRECT(ADDRESS(ROW(dati_ikm!G$12),COLUMN(dati_ikm!G$1)+ROW(dati_ikm!G11)+36,1,1,"dati_ikm"))="","",INDIRECT(ADDRESS(ROW(dati_ikm!G$12),COLUMN(dati_ikm!G$1)+ROW(dati_ikm!G11)+36,1,1,"dati_ikm")))</f>
        <v>100.66668300000003</v>
      </c>
      <c r="C131" s="83" t="str">
        <f ca="1">IF(INDIRECT(ADDRESS(ROW(dati_ikm!G$12),COLUMN(dati_ikm!G$1)+ROW(dati_ikm!G11)+48,1,1,"dati_ikm"))="","",INDIRECT(ADDRESS(ROW(dati_ikm!G$12),COLUMN(dati_ikm!G$1)+ROW(dati_ikm!G11)+48,1,1,"dati_ikm")))</f>
        <v/>
      </c>
      <c r="D131" s="83" t="str">
        <f t="shared" ca="1" si="34"/>
        <v/>
      </c>
      <c r="E131" s="84" t="e">
        <f t="shared" ca="1" si="35"/>
        <v>#N/A</v>
      </c>
      <c r="F131" s="99" cm="1">
        <f t="array" aca="1" ref="F131" ca="1">INDIRECT(ADDRESS(ROW(dati_ikm!S$30),COLUMN(dati_ikm!S$1)+ROW(dati_ikm!S11)+24,1,1,"dati_ikm"))</f>
        <v>110.148</v>
      </c>
      <c r="G131" s="86" t="str">
        <f t="shared" ca="1" si="36"/>
        <v/>
      </c>
      <c r="H131" s="87" t="e">
        <f t="shared" ca="1" si="37"/>
        <v>#N/A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2" customFormat="1">
      <c r="A132" s="25" t="s">
        <v>152</v>
      </c>
      <c r="B132" s="83">
        <f ca="1">IF(INDIRECT(ADDRESS(ROW(dati_ikm!G$12),COLUMN(dati_ikm!G$1)+ROW(dati_ikm!G12)+36,1,1,"dati_ikm"))="","",INDIRECT(ADDRESS(ROW(dati_ikm!G$12),COLUMN(dati_ikm!G$1)+ROW(dati_ikm!G12)+36,1,1,"dati_ikm")))</f>
        <v>91.830676000000039</v>
      </c>
      <c r="C132" s="83" t="str">
        <f ca="1">IF(INDIRECT(ADDRESS(ROW(dati_ikm!G$12),COLUMN(dati_ikm!G$1)+ROW(dati_ikm!G12)+48,1,1,"dati_ikm"))="","",INDIRECT(ADDRESS(ROW(dati_ikm!G$12),COLUMN(dati_ikm!G$1)+ROW(dati_ikm!G12)+48,1,1,"dati_ikm")))</f>
        <v/>
      </c>
      <c r="D132" s="83" t="str">
        <f t="shared" ca="1" si="34"/>
        <v/>
      </c>
      <c r="E132" s="84" t="e">
        <f t="shared" ca="1" si="35"/>
        <v>#N/A</v>
      </c>
      <c r="F132" s="99" cm="1">
        <f t="array" aca="1" ref="F132" ca="1">INDIRECT(ADDRESS(ROW(dati_ikm!S$30),COLUMN(dati_ikm!S$1)+ROW(dati_ikm!S12)+24,1,1,"dati_ikm"))</f>
        <v>103.74999999999994</v>
      </c>
      <c r="G132" s="86" t="str">
        <f t="shared" ca="1" si="36"/>
        <v/>
      </c>
      <c r="H132" s="87" t="e">
        <f t="shared" ca="1" si="37"/>
        <v>#N/A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2" customFormat="1">
      <c r="A133" s="26"/>
      <c r="B133" s="85"/>
      <c r="C133" s="85"/>
      <c r="D133" s="85"/>
      <c r="E133" s="84"/>
      <c r="F133" s="88"/>
      <c r="G133" s="86"/>
      <c r="H133" s="86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2" customFormat="1">
      <c r="A134" s="22" t="str" cm="1">
        <f t="array" aca="1" ref="A134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(janvāris)</v>
      </c>
      <c r="B134" s="148">
        <f ca="1">SUM(_xlfn.TAKE(B121:B132,dati_kum!E34))</f>
        <v>100.78356599999999</v>
      </c>
      <c r="C134" s="148">
        <f ca="1">SUM(C121:C132)</f>
        <v>99.860339999999994</v>
      </c>
      <c r="D134" s="148">
        <f ca="1">C134-B134</f>
        <v>-0.92322599999999966</v>
      </c>
      <c r="E134" s="156">
        <f ca="1">(C134/B134)*100-100</f>
        <v>-0.91604815808959472</v>
      </c>
      <c r="F134" s="150">
        <f ca="1">SUM(_xlfn.TAKE(F121:F132,dati_kum!E34))</f>
        <v>107.71100000000001</v>
      </c>
      <c r="G134" s="151">
        <f ca="1">C134-F134</f>
        <v>-7.8506600000000191</v>
      </c>
      <c r="H134" s="152">
        <f ca="1">C134/F134*100</f>
        <v>92.711366527095635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2" customFormat="1">
      <c r="A135" s="28" t="s">
        <v>213</v>
      </c>
      <c r="B135" s="153">
        <f ca="1">SUM(B121:B132)</f>
        <v>1190.7976450000001</v>
      </c>
      <c r="C135" s="153">
        <f ca="1">SUM(C121:C132)</f>
        <v>99.860339999999994</v>
      </c>
      <c r="D135" s="116" t="s">
        <v>178</v>
      </c>
      <c r="E135" s="116" t="s">
        <v>178</v>
      </c>
      <c r="F135" s="154">
        <f ca="1">SUM(F121:F132)</f>
        <v>1314.0319999999999</v>
      </c>
      <c r="G135" s="33">
        <f ca="1">C135-F135</f>
        <v>-1214.17166</v>
      </c>
      <c r="H135" s="155">
        <f ca="1">C135/F135*100</f>
        <v>7.5995363887637444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2" customFormat="1" ht="18">
      <c r="A136" s="2"/>
      <c r="B136" s="1"/>
      <c r="C136" s="2"/>
      <c r="D136" s="2"/>
      <c r="E136" s="2"/>
      <c r="F136" s="1"/>
      <c r="G136" s="2"/>
      <c r="H136" s="2"/>
      <c r="I136" s="2"/>
      <c r="J136" s="6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2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2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2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2" customFormat="1" ht="21">
      <c r="A142" s="23" t="s">
        <v>220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2" customFormat="1" ht="45">
      <c r="A143" s="27" t="s">
        <v>1</v>
      </c>
      <c r="B143" s="24" t="s">
        <v>182</v>
      </c>
      <c r="C143" s="24" t="s">
        <v>218</v>
      </c>
      <c r="D143" s="16" t="s">
        <v>188</v>
      </c>
      <c r="E143" s="16" t="s">
        <v>187</v>
      </c>
      <c r="F143" s="72" t="s">
        <v>216</v>
      </c>
      <c r="G143" s="39" t="s">
        <v>157</v>
      </c>
      <c r="H143" s="73" t="s">
        <v>156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2" customFormat="1">
      <c r="A144" s="25" t="s">
        <v>141</v>
      </c>
      <c r="B144" s="165" t="s">
        <v>221</v>
      </c>
      <c r="C144" s="83">
        <f ca="1">IF(INDIRECT(ADDRESS(ROW(dati_ikm!G$16),COLUMN(dati_ikm!G$1)+ROW(dati_ikm!G1)+48,1,1,"dati_ikm"))="","",INDIRECT(ADDRESS(ROW(dati_ikm!G$16),COLUMN(dati_ikm!G$1)+ROW(dati_ikm!G1)+48,1,1,"dati_ikm")))</f>
        <v>0</v>
      </c>
      <c r="D144" s="83" t="str">
        <f t="shared" ref="D144:D155" ca="1" si="38">IFERROR(C144-B144,"")</f>
        <v/>
      </c>
      <c r="E144" s="165" t="s">
        <v>221</v>
      </c>
      <c r="F144" s="99" cm="1">
        <f t="array" aca="1" ref="F144" ca="1">INDIRECT(ADDRESS(ROW(dati_ikm!S$40),COLUMN(dati_ikm!S$1)+ROW(dati_ikm!S1)+24,1,1,"dati_ikm"))</f>
        <v>0</v>
      </c>
      <c r="G144" s="86">
        <f t="shared" ref="G144:G155" ca="1" si="39">IFERROR(C144-F144,"")</f>
        <v>0</v>
      </c>
      <c r="H144" s="87" t="e">
        <f t="shared" ref="H144:H155" ca="1" si="40">IFERROR(C144/F144*100,NA())</f>
        <v>#N/A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s="52" customFormat="1">
      <c r="A145" s="25" t="s">
        <v>142</v>
      </c>
      <c r="B145" s="165" t="s">
        <v>221</v>
      </c>
      <c r="C145" s="83" t="str">
        <f ca="1">IF(INDIRECT(ADDRESS(ROW(dati_ikm!G$16),COLUMN(dati_ikm!G$1)+ROW(dati_ikm!G2)+48,1,1,"dati_ikm"))="","",INDIRECT(ADDRESS(ROW(dati_ikm!G$16),COLUMN(dati_ikm!G$1)+ROW(dati_ikm!G2)+48,1,1,"dati_ikm")))</f>
        <v/>
      </c>
      <c r="D145" s="83" t="str">
        <f t="shared" ca="1" si="38"/>
        <v/>
      </c>
      <c r="E145" s="165" t="s">
        <v>221</v>
      </c>
      <c r="F145" s="99" cm="1">
        <f t="array" aca="1" ref="F145" ca="1">INDIRECT(ADDRESS(ROW(dati_ikm!S$40),COLUMN(dati_ikm!S$1)+ROW(dati_ikm!S2)+24,1,1,"dati_ikm"))</f>
        <v>0</v>
      </c>
      <c r="G145" s="86" t="str">
        <f t="shared" ca="1" si="39"/>
        <v/>
      </c>
      <c r="H145" s="87" t="e">
        <f t="shared" ca="1" si="40"/>
        <v>#N/A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2" customFormat="1">
      <c r="A146" s="25" t="s">
        <v>143</v>
      </c>
      <c r="B146" s="165" t="s">
        <v>221</v>
      </c>
      <c r="C146" s="83" t="str">
        <f ca="1">IF(INDIRECT(ADDRESS(ROW(dati_ikm!G$16),COLUMN(dati_ikm!G$1)+ROW(dati_ikm!G3)+48,1,1,"dati_ikm"))="","",INDIRECT(ADDRESS(ROW(dati_ikm!G$16),COLUMN(dati_ikm!G$1)+ROW(dati_ikm!G3)+48,1,1,"dati_ikm")))</f>
        <v/>
      </c>
      <c r="D146" s="83" t="str">
        <f t="shared" ca="1" si="38"/>
        <v/>
      </c>
      <c r="E146" s="165" t="s">
        <v>221</v>
      </c>
      <c r="F146" s="99" cm="1">
        <f t="array" aca="1" ref="F146" ca="1">INDIRECT(ADDRESS(ROW(dati_ikm!S$40),COLUMN(dati_ikm!S$1)+ROW(dati_ikm!S3)+24,1,1,"dati_ikm"))</f>
        <v>0</v>
      </c>
      <c r="G146" s="86" t="str">
        <f t="shared" ca="1" si="39"/>
        <v/>
      </c>
      <c r="H146" s="87" t="e">
        <f t="shared" ca="1" si="40"/>
        <v>#N/A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s="52" customFormat="1">
      <c r="A147" s="25" t="s">
        <v>144</v>
      </c>
      <c r="B147" s="165" t="s">
        <v>221</v>
      </c>
      <c r="C147" s="83" t="str">
        <f ca="1">IF(INDIRECT(ADDRESS(ROW(dati_ikm!G$16),COLUMN(dati_ikm!G$1)+ROW(dati_ikm!G4)+48,1,1,"dati_ikm"))="","",INDIRECT(ADDRESS(ROW(dati_ikm!G$16),COLUMN(dati_ikm!G$1)+ROW(dati_ikm!G4)+48,1,1,"dati_ikm")))</f>
        <v/>
      </c>
      <c r="D147" s="83" t="str">
        <f t="shared" ca="1" si="38"/>
        <v/>
      </c>
      <c r="E147" s="165" t="s">
        <v>221</v>
      </c>
      <c r="F147" s="99" cm="1">
        <f t="array" aca="1" ref="F147" ca="1">INDIRECT(ADDRESS(ROW(dati_ikm!S$40),COLUMN(dati_ikm!S$1)+ROW(dati_ikm!S4)+24,1,1,"dati_ikm"))</f>
        <v>0</v>
      </c>
      <c r="G147" s="86" t="str">
        <f t="shared" ca="1" si="39"/>
        <v/>
      </c>
      <c r="H147" s="87" t="e">
        <f t="shared" ca="1" si="40"/>
        <v>#N/A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2" customFormat="1">
      <c r="A148" s="25" t="s">
        <v>145</v>
      </c>
      <c r="B148" s="165" t="s">
        <v>221</v>
      </c>
      <c r="C148" s="83" t="str">
        <f ca="1">IF(INDIRECT(ADDRESS(ROW(dati_ikm!G$16),COLUMN(dati_ikm!G$1)+ROW(dati_ikm!G5)+48,1,1,"dati_ikm"))="","",INDIRECT(ADDRESS(ROW(dati_ikm!G$16),COLUMN(dati_ikm!G$1)+ROW(dati_ikm!G5)+48,1,1,"dati_ikm")))</f>
        <v/>
      </c>
      <c r="D148" s="83" t="str">
        <f t="shared" ca="1" si="38"/>
        <v/>
      </c>
      <c r="E148" s="165" t="s">
        <v>221</v>
      </c>
      <c r="F148" s="99" cm="1">
        <f t="array" aca="1" ref="F148" ca="1">INDIRECT(ADDRESS(ROW(dati_ikm!S$40),COLUMN(dati_ikm!S$1)+ROW(dati_ikm!S5)+24,1,1,"dati_ikm"))</f>
        <v>31</v>
      </c>
      <c r="G148" s="86" t="str">
        <f t="shared" ca="1" si="39"/>
        <v/>
      </c>
      <c r="H148" s="87" t="e">
        <f t="shared" ca="1" si="40"/>
        <v>#N/A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2" customFormat="1">
      <c r="A149" s="25" t="s">
        <v>146</v>
      </c>
      <c r="B149" s="165" t="s">
        <v>221</v>
      </c>
      <c r="C149" s="83" t="str">
        <f ca="1">IF(INDIRECT(ADDRESS(ROW(dati_ikm!G$16),COLUMN(dati_ikm!G$1)+ROW(dati_ikm!G6)+48,1,1,"dati_ikm"))="","",INDIRECT(ADDRESS(ROW(dati_ikm!G$16),COLUMN(dati_ikm!G$1)+ROW(dati_ikm!G6)+48,1,1,"dati_ikm")))</f>
        <v/>
      </c>
      <c r="D149" s="83" t="str">
        <f t="shared" ca="1" si="38"/>
        <v/>
      </c>
      <c r="E149" s="165" t="s">
        <v>221</v>
      </c>
      <c r="F149" s="99" cm="1">
        <f t="array" aca="1" ref="F149" ca="1">INDIRECT(ADDRESS(ROW(dati_ikm!S$40),COLUMN(dati_ikm!S$1)+ROW(dati_ikm!S6)+24,1,1,"dati_ikm"))</f>
        <v>0</v>
      </c>
      <c r="G149" s="86" t="str">
        <f t="shared" ca="1" si="39"/>
        <v/>
      </c>
      <c r="H149" s="87" t="e">
        <f t="shared" ca="1" si="40"/>
        <v>#N/A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2" customFormat="1">
      <c r="A150" s="25" t="s">
        <v>147</v>
      </c>
      <c r="B150" s="165" t="s">
        <v>221</v>
      </c>
      <c r="C150" s="83" t="str">
        <f ca="1">IF(INDIRECT(ADDRESS(ROW(dati_ikm!G$16),COLUMN(dati_ikm!G$1)+ROW(dati_ikm!G7)+48,1,1,"dati_ikm"))="","",INDIRECT(ADDRESS(ROW(dati_ikm!G$16),COLUMN(dati_ikm!G$1)+ROW(dati_ikm!G7)+48,1,1,"dati_ikm")))</f>
        <v/>
      </c>
      <c r="D150" s="83" t="str">
        <f t="shared" ca="1" si="38"/>
        <v/>
      </c>
      <c r="E150" s="165" t="s">
        <v>221</v>
      </c>
      <c r="F150" s="99" cm="1">
        <f t="array" aca="1" ref="F150" ca="1">INDIRECT(ADDRESS(ROW(dati_ikm!S$40),COLUMN(dati_ikm!S$1)+ROW(dati_ikm!S7)+24,1,1,"dati_ikm"))</f>
        <v>0</v>
      </c>
      <c r="G150" s="86" t="str">
        <f t="shared" ca="1" si="39"/>
        <v/>
      </c>
      <c r="H150" s="87" t="e">
        <f t="shared" ca="1" si="40"/>
        <v>#N/A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2" customFormat="1">
      <c r="A151" s="25" t="s">
        <v>148</v>
      </c>
      <c r="B151" s="165" t="s">
        <v>221</v>
      </c>
      <c r="C151" s="83" t="str">
        <f ca="1">IF(INDIRECT(ADDRESS(ROW(dati_ikm!G$16),COLUMN(dati_ikm!G$1)+ROW(dati_ikm!G8)+48,1,1,"dati_ikm"))="","",INDIRECT(ADDRESS(ROW(dati_ikm!G$16),COLUMN(dati_ikm!G$1)+ROW(dati_ikm!G8)+48,1,1,"dati_ikm")))</f>
        <v/>
      </c>
      <c r="D151" s="83" t="str">
        <f t="shared" ca="1" si="38"/>
        <v/>
      </c>
      <c r="E151" s="165" t="s">
        <v>221</v>
      </c>
      <c r="F151" s="99" cm="1">
        <f t="array" aca="1" ref="F151" ca="1">INDIRECT(ADDRESS(ROW(dati_ikm!S$40),COLUMN(dati_ikm!S$1)+ROW(dati_ikm!S8)+24,1,1,"dati_ikm"))</f>
        <v>31</v>
      </c>
      <c r="G151" s="86" t="str">
        <f t="shared" ca="1" si="39"/>
        <v/>
      </c>
      <c r="H151" s="87" t="e">
        <f t="shared" ca="1" si="40"/>
        <v>#N/A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2" customFormat="1">
      <c r="A152" s="25" t="s">
        <v>149</v>
      </c>
      <c r="B152" s="165" t="s">
        <v>221</v>
      </c>
      <c r="C152" s="83" t="str">
        <f ca="1">IF(INDIRECT(ADDRESS(ROW(dati_ikm!G$16),COLUMN(dati_ikm!G$1)+ROW(dati_ikm!G9)+48,1,1,"dati_ikm"))="","",INDIRECT(ADDRESS(ROW(dati_ikm!G$16),COLUMN(dati_ikm!G$1)+ROW(dati_ikm!G9)+48,1,1,"dati_ikm")))</f>
        <v/>
      </c>
      <c r="D152" s="83" t="str">
        <f t="shared" ca="1" si="38"/>
        <v/>
      </c>
      <c r="E152" s="165" t="s">
        <v>221</v>
      </c>
      <c r="F152" s="99" cm="1">
        <f t="array" aca="1" ref="F152" ca="1">INDIRECT(ADDRESS(ROW(dati_ikm!S$40),COLUMN(dati_ikm!S$1)+ROW(dati_ikm!S9)+24,1,1,"dati_ikm"))</f>
        <v>0</v>
      </c>
      <c r="G152" s="86" t="str">
        <f t="shared" ca="1" si="39"/>
        <v/>
      </c>
      <c r="H152" s="87" t="e">
        <f t="shared" ca="1" si="40"/>
        <v>#N/A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2" customFormat="1">
      <c r="A153" s="25" t="s">
        <v>150</v>
      </c>
      <c r="B153" s="165" t="s">
        <v>221</v>
      </c>
      <c r="C153" s="83" t="str">
        <f ca="1">IF(INDIRECT(ADDRESS(ROW(dati_ikm!G$16),COLUMN(dati_ikm!G$1)+ROW(dati_ikm!G10)+48,1,1,"dati_ikm"))="","",INDIRECT(ADDRESS(ROW(dati_ikm!G$16),COLUMN(dati_ikm!G$1)+ROW(dati_ikm!G10)+48,1,1,"dati_ikm")))</f>
        <v/>
      </c>
      <c r="D153" s="83" t="str">
        <f t="shared" ca="1" si="38"/>
        <v/>
      </c>
      <c r="E153" s="165" t="s">
        <v>221</v>
      </c>
      <c r="F153" s="99" cm="1">
        <f t="array" aca="1" ref="F153" ca="1">INDIRECT(ADDRESS(ROW(dati_ikm!S$40),COLUMN(dati_ikm!S$1)+ROW(dati_ikm!S10)+24,1,1,"dati_ikm"))</f>
        <v>0</v>
      </c>
      <c r="G153" s="86" t="str">
        <f t="shared" ca="1" si="39"/>
        <v/>
      </c>
      <c r="H153" s="87" t="e">
        <f t="shared" ca="1" si="40"/>
        <v>#N/A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2" customFormat="1">
      <c r="A154" s="25" t="s">
        <v>151</v>
      </c>
      <c r="B154" s="165" t="s">
        <v>221</v>
      </c>
      <c r="C154" s="83" t="str">
        <f ca="1">IF(INDIRECT(ADDRESS(ROW(dati_ikm!G$16),COLUMN(dati_ikm!G$1)+ROW(dati_ikm!G11)+48,1,1,"dati_ikm"))="","",INDIRECT(ADDRESS(ROW(dati_ikm!G$16),COLUMN(dati_ikm!G$1)+ROW(dati_ikm!G11)+48,1,1,"dati_ikm")))</f>
        <v/>
      </c>
      <c r="D154" s="83" t="str">
        <f t="shared" ca="1" si="38"/>
        <v/>
      </c>
      <c r="E154" s="165" t="s">
        <v>221</v>
      </c>
      <c r="F154" s="99" cm="1">
        <f t="array" aca="1" ref="F154" ca="1">INDIRECT(ADDRESS(ROW(dati_ikm!S$40),COLUMN(dati_ikm!S$1)+ROW(dati_ikm!S11)+24,1,1,"dati_ikm"))</f>
        <v>31</v>
      </c>
      <c r="G154" s="86" t="str">
        <f t="shared" ca="1" si="39"/>
        <v/>
      </c>
      <c r="H154" s="87" t="e">
        <f t="shared" ca="1" si="40"/>
        <v>#N/A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2" customFormat="1">
      <c r="A155" s="25" t="s">
        <v>152</v>
      </c>
      <c r="B155" s="165" t="s">
        <v>221</v>
      </c>
      <c r="C155" s="83" t="str">
        <f ca="1">IF(INDIRECT(ADDRESS(ROW(dati_ikm!G$16),COLUMN(dati_ikm!G$1)+ROW(dati_ikm!G12)+48,1,1,"dati_ikm"))="","",INDIRECT(ADDRESS(ROW(dati_ikm!G$16),COLUMN(dati_ikm!G$1)+ROW(dati_ikm!G12)+48,1,1,"dati_ikm")))</f>
        <v/>
      </c>
      <c r="D155" s="83" t="str">
        <f t="shared" ca="1" si="38"/>
        <v/>
      </c>
      <c r="E155" s="165" t="s">
        <v>221</v>
      </c>
      <c r="F155" s="99" cm="1">
        <f t="array" aca="1" ref="F155" ca="1">INDIRECT(ADDRESS(ROW(dati_ikm!S$40),COLUMN(dati_ikm!S$1)+ROW(dati_ikm!S12)+24,1,1,"dati_ikm"))</f>
        <v>0</v>
      </c>
      <c r="G155" s="86" t="str">
        <f t="shared" ca="1" si="39"/>
        <v/>
      </c>
      <c r="H155" s="87" t="e">
        <f t="shared" ca="1" si="40"/>
        <v>#N/A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2" customFormat="1">
      <c r="A156" s="26"/>
      <c r="B156" s="85"/>
      <c r="C156" s="85"/>
      <c r="D156" s="85"/>
      <c r="E156" s="84"/>
      <c r="F156" s="88"/>
      <c r="G156" s="86"/>
      <c r="H156" s="8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2" customFormat="1">
      <c r="A157" s="22" t="str" cm="1">
        <f t="array" aca="1" ref="A15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(janvāris)</v>
      </c>
      <c r="B157" s="166" t="s">
        <v>178</v>
      </c>
      <c r="C157" s="148">
        <f ca="1">SUM(C144:C155)</f>
        <v>0</v>
      </c>
      <c r="D157" s="166" t="s">
        <v>178</v>
      </c>
      <c r="E157" s="168" t="s">
        <v>178</v>
      </c>
      <c r="F157" s="150">
        <f ca="1">SUM(_xlfn.TAKE(F144:F155,dati_kum!E34))</f>
        <v>0</v>
      </c>
      <c r="G157" s="151">
        <f ca="1">C157-F157</f>
        <v>0</v>
      </c>
      <c r="H157" s="151" t="e">
        <f ca="1">IFERROR(C157/F157*100,NA())</f>
        <v>#N/A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2" customFormat="1">
      <c r="A158" s="28" t="s">
        <v>213</v>
      </c>
      <c r="B158" s="167" t="s">
        <v>178</v>
      </c>
      <c r="C158" s="153">
        <f ca="1">SUM(C144:C155)</f>
        <v>0</v>
      </c>
      <c r="D158" s="116" t="s">
        <v>178</v>
      </c>
      <c r="E158" s="116" t="s">
        <v>178</v>
      </c>
      <c r="F158" s="154">
        <f ca="1">SUM(F144:F155)</f>
        <v>93</v>
      </c>
      <c r="G158" s="33">
        <f ca="1">C158-F158</f>
        <v>-93</v>
      </c>
      <c r="H158" s="155">
        <f ca="1">C158/F158*100</f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2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2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s="52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s="52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s="52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52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52" customFormat="1" ht="21">
      <c r="A165" s="23" t="s">
        <v>61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52" customFormat="1" ht="45">
      <c r="A166" s="27" t="s">
        <v>1</v>
      </c>
      <c r="B166" s="24" t="s">
        <v>182</v>
      </c>
      <c r="C166" s="24" t="s">
        <v>218</v>
      </c>
      <c r="D166" s="16" t="s">
        <v>188</v>
      </c>
      <c r="E166" s="16" t="s">
        <v>187</v>
      </c>
      <c r="F166" s="72" t="s">
        <v>216</v>
      </c>
      <c r="G166" s="39" t="s">
        <v>157</v>
      </c>
      <c r="H166" s="73" t="s">
        <v>156</v>
      </c>
      <c r="I166" s="6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52" customFormat="1">
      <c r="A167" s="25" t="s">
        <v>141</v>
      </c>
      <c r="B167" s="83">
        <f ca="1">IF(INDIRECT(ADDRESS(ROW(dati_ikm!G$25),COLUMN(dati_ikm!G$1)+ROW(dati_ikm!G1)+36,1,1,"dati_ikm"))="","",INDIRECT(ADDRESS(ROW(dati_ikm!G$25),COLUMN(dati_ikm!G$1)+ROW(dati_ikm!G1)+36,1,1,"dati_ikm")))</f>
        <v>47.846581999999998</v>
      </c>
      <c r="C167" s="83">
        <f ca="1">IF(INDIRECT(ADDRESS(ROW(dati_ikm!G$25),COLUMN(dati_ikm!G$1)+ROW(dati_ikm!G1)+48,1,1,"dati_ikm"))="","",INDIRECT(ADDRESS(ROW(dati_ikm!G$25),COLUMN(dati_ikm!G$1)+ROW(dati_ikm!G1)+48,1,1,"dati_ikm")))</f>
        <v>51.981981999999995</v>
      </c>
      <c r="D167" s="83">
        <f ca="1">IFERROR(C167-B167,"")</f>
        <v>4.1353999999999971</v>
      </c>
      <c r="E167" s="84">
        <f ca="1">IFERROR(((C167/B167)*100-100),NA())</f>
        <v>8.6430416283445339</v>
      </c>
      <c r="F167" s="84" cm="1">
        <f t="array" aca="1" ref="F167" ca="1">INDIRECT(ADDRESS(ROW(dati_ikm!S$41),COLUMN(dati_ikm!S$1)+ROW(dati_ikm!S1)+24,1,1,"dati_ikm"))</f>
        <v>50.747300000000003</v>
      </c>
      <c r="G167" s="86">
        <f ca="1">IFERROR(C167-F167,"")</f>
        <v>1.2346819999999923</v>
      </c>
      <c r="H167" s="87">
        <f ca="1">IFERROR(C167/F167*100,NA())</f>
        <v>102.43300037637468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52" customFormat="1">
      <c r="A168" s="25" t="s">
        <v>142</v>
      </c>
      <c r="B168" s="83">
        <f ca="1">IF(INDIRECT(ADDRESS(ROW(dati_ikm!G$25),COLUMN(dati_ikm!G$1)+ROW(dati_ikm!G2)+36,1,1,"dati_ikm"))="","",INDIRECT(ADDRESS(ROW(dati_ikm!G$25),COLUMN(dati_ikm!G$1)+ROW(dati_ikm!G2)+36,1,1,"dati_ikm")))</f>
        <v>62.872834999999995</v>
      </c>
      <c r="C168" s="83" t="str">
        <f ca="1">IF(INDIRECT(ADDRESS(ROW(dati_ikm!G$25),COLUMN(dati_ikm!G$1)+ROW(dati_ikm!G2)+48,1,1,"dati_ikm"))="","",INDIRECT(ADDRESS(ROW(dati_ikm!G$25),COLUMN(dati_ikm!G$1)+ROW(dati_ikm!G2)+48,1,1,"dati_ikm")))</f>
        <v/>
      </c>
      <c r="D168" s="83" t="str">
        <f t="shared" ref="D168:D178" ca="1" si="41">IFERROR(C168-B168,"")</f>
        <v/>
      </c>
      <c r="E168" s="84" t="e">
        <f t="shared" ref="E168:E178" ca="1" si="42">IFERROR(((C168/B168)*100-100),NA())</f>
        <v>#N/A</v>
      </c>
      <c r="F168" s="84" cm="1">
        <f t="array" aca="1" ref="F168" ca="1">INDIRECT(ADDRESS(ROW(dati_ikm!S$41),COLUMN(dati_ikm!S$1)+ROW(dati_ikm!S2)+24,1,1,"dati_ikm"))</f>
        <v>65.531999999999996</v>
      </c>
      <c r="G168" s="86" t="str">
        <f t="shared" ref="G168:G178" ca="1" si="43">IFERROR(C168-F168,"")</f>
        <v/>
      </c>
      <c r="H168" s="87" t="e">
        <f t="shared" ref="H168:H178" ca="1" si="44">IFERROR(C168/F168*100,NA())</f>
        <v>#N/A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2"/>
      <c r="AG168" s="2"/>
      <c r="AH168" s="2"/>
      <c r="AI168" s="2"/>
      <c r="AJ168" s="2"/>
      <c r="AK168" s="2"/>
      <c r="AL168" s="2"/>
    </row>
    <row r="169" spans="1:38" s="52" customFormat="1">
      <c r="A169" s="25" t="s">
        <v>143</v>
      </c>
      <c r="B169" s="83">
        <f ca="1">IF(INDIRECT(ADDRESS(ROW(dati_ikm!G$25),COLUMN(dati_ikm!G$1)+ROW(dati_ikm!G3)+36,1,1,"dati_ikm"))="","",INDIRECT(ADDRESS(ROW(dati_ikm!G$25),COLUMN(dati_ikm!G$1)+ROW(dati_ikm!G3)+36,1,1,"dati_ikm")))</f>
        <v>66.929026999999991</v>
      </c>
      <c r="C169" s="83" t="str">
        <f ca="1">IF(INDIRECT(ADDRESS(ROW(dati_ikm!G$25),COLUMN(dati_ikm!G$1)+ROW(dati_ikm!G3)+48,1,1,"dati_ikm"))="","",INDIRECT(ADDRESS(ROW(dati_ikm!G$25),COLUMN(dati_ikm!G$1)+ROW(dati_ikm!G3)+48,1,1,"dati_ikm")))</f>
        <v/>
      </c>
      <c r="D169" s="83" t="str">
        <f t="shared" ca="1" si="41"/>
        <v/>
      </c>
      <c r="E169" s="84" t="e">
        <f t="shared" ca="1" si="42"/>
        <v>#N/A</v>
      </c>
      <c r="F169" s="84" cm="1">
        <f t="array" aca="1" ref="F169" ca="1">INDIRECT(ADDRESS(ROW(dati_ikm!S$41),COLUMN(dati_ikm!S$1)+ROW(dati_ikm!S3)+24,1,1,"dati_ikm"))</f>
        <v>77.466700000000003</v>
      </c>
      <c r="G169" s="86" t="str">
        <f t="shared" ca="1" si="43"/>
        <v/>
      </c>
      <c r="H169" s="87" t="e">
        <f t="shared" ca="1" si="44"/>
        <v>#N/A</v>
      </c>
      <c r="I169" s="11"/>
      <c r="J169" s="60"/>
      <c r="K169" s="60"/>
      <c r="L169" s="6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s="52" customFormat="1">
      <c r="A170" s="25" t="s">
        <v>144</v>
      </c>
      <c r="B170" s="83">
        <f ca="1">IF(INDIRECT(ADDRESS(ROW(dati_ikm!G$25),COLUMN(dati_ikm!G$1)+ROW(dati_ikm!G4)+36,1,1,"dati_ikm"))="","",INDIRECT(ADDRESS(ROW(dati_ikm!G$25),COLUMN(dati_ikm!G$1)+ROW(dati_ikm!G4)+36,1,1,"dati_ikm")))</f>
        <v>61.407431000000003</v>
      </c>
      <c r="C170" s="83" t="str">
        <f ca="1">IF(INDIRECT(ADDRESS(ROW(dati_ikm!G$25),COLUMN(dati_ikm!G$1)+ROW(dati_ikm!G4)+48,1,1,"dati_ikm"))="","",INDIRECT(ADDRESS(ROW(dati_ikm!G$25),COLUMN(dati_ikm!G$1)+ROW(dati_ikm!G4)+48,1,1,"dati_ikm")))</f>
        <v/>
      </c>
      <c r="D170" s="83" t="str">
        <f t="shared" ca="1" si="41"/>
        <v/>
      </c>
      <c r="E170" s="84" t="e">
        <f t="shared" ca="1" si="42"/>
        <v>#N/A</v>
      </c>
      <c r="F170" s="84" cm="1">
        <f t="array" aca="1" ref="F170" ca="1">INDIRECT(ADDRESS(ROW(dati_ikm!S$41),COLUMN(dati_ikm!S$1)+ROW(dati_ikm!S4)+24,1,1,"dati_ikm"))</f>
        <v>61.04849999999999</v>
      </c>
      <c r="G170" s="86" t="str">
        <f t="shared" ca="1" si="43"/>
        <v/>
      </c>
      <c r="H170" s="87" t="e">
        <f t="shared" ca="1" si="44"/>
        <v>#N/A</v>
      </c>
      <c r="I170" s="11"/>
      <c r="J170" s="60"/>
      <c r="K170" s="60"/>
      <c r="L170" s="60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2"/>
      <c r="AG170" s="2"/>
      <c r="AH170" s="2"/>
      <c r="AI170" s="2"/>
      <c r="AJ170" s="2"/>
      <c r="AK170" s="2"/>
      <c r="AL170" s="2"/>
    </row>
    <row r="171" spans="1:38" s="52" customFormat="1">
      <c r="A171" s="25" t="s">
        <v>145</v>
      </c>
      <c r="B171" s="83">
        <f ca="1">IF(INDIRECT(ADDRESS(ROW(dati_ikm!G$25),COLUMN(dati_ikm!G$1)+ROW(dati_ikm!G5)+36,1,1,"dati_ikm"))="","",INDIRECT(ADDRESS(ROW(dati_ikm!G$25),COLUMN(dati_ikm!G$1)+ROW(dati_ikm!G5)+36,1,1,"dati_ikm")))</f>
        <v>54.452201000000017</v>
      </c>
      <c r="C171" s="83" t="str">
        <f ca="1">IF(INDIRECT(ADDRESS(ROW(dati_ikm!G$25),COLUMN(dati_ikm!G$1)+ROW(dati_ikm!G5)+48,1,1,"dati_ikm"))="","",INDIRECT(ADDRESS(ROW(dati_ikm!G$25),COLUMN(dati_ikm!G$1)+ROW(dati_ikm!G5)+48,1,1,"dati_ikm")))</f>
        <v/>
      </c>
      <c r="D171" s="83" t="str">
        <f t="shared" ca="1" si="41"/>
        <v/>
      </c>
      <c r="E171" s="84" t="e">
        <f t="shared" ca="1" si="42"/>
        <v>#N/A</v>
      </c>
      <c r="F171" s="84" cm="1">
        <f t="array" aca="1" ref="F171" ca="1">INDIRECT(ADDRESS(ROW(dati_ikm!S$41),COLUMN(dati_ikm!S$1)+ROW(dati_ikm!S5)+24,1,1,"dati_ikm"))</f>
        <v>55.302099999999996</v>
      </c>
      <c r="G171" s="86" t="str">
        <f t="shared" ca="1" si="43"/>
        <v/>
      </c>
      <c r="H171" s="87" t="e">
        <f t="shared" ca="1" si="44"/>
        <v>#N/A</v>
      </c>
      <c r="I171" s="1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s="52" customFormat="1">
      <c r="A172" s="25" t="s">
        <v>146</v>
      </c>
      <c r="B172" s="83">
        <f ca="1">IF(INDIRECT(ADDRESS(ROW(dati_ikm!G$25),COLUMN(dati_ikm!G$1)+ROW(dati_ikm!G6)+36,1,1,"dati_ikm"))="","",INDIRECT(ADDRESS(ROW(dati_ikm!G$25),COLUMN(dati_ikm!G$1)+ROW(dati_ikm!G6)+36,1,1,"dati_ikm")))</f>
        <v>26.406246999999997</v>
      </c>
      <c r="C172" s="83" t="str">
        <f ca="1">IF(INDIRECT(ADDRESS(ROW(dati_ikm!G$25),COLUMN(dati_ikm!G$1)+ROW(dati_ikm!G6)+48,1,1,"dati_ikm"))="","",INDIRECT(ADDRESS(ROW(dati_ikm!G$25),COLUMN(dati_ikm!G$1)+ROW(dati_ikm!G6)+48,1,1,"dati_ikm")))</f>
        <v/>
      </c>
      <c r="D172" s="83" t="str">
        <f t="shared" ca="1" si="41"/>
        <v/>
      </c>
      <c r="E172" s="84" t="e">
        <f t="shared" ca="1" si="42"/>
        <v>#N/A</v>
      </c>
      <c r="F172" s="84" cm="1">
        <f t="array" aca="1" ref="F172" ca="1">INDIRECT(ADDRESS(ROW(dati_ikm!S$41),COLUMN(dati_ikm!S$1)+ROW(dati_ikm!S6)+24,1,1,"dati_ikm"))</f>
        <v>29.506599999999999</v>
      </c>
      <c r="G172" s="86" t="str">
        <f t="shared" ca="1" si="43"/>
        <v/>
      </c>
      <c r="H172" s="87" t="e">
        <f t="shared" ca="1" si="44"/>
        <v>#N/A</v>
      </c>
      <c r="I172" s="1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s="52" customFormat="1">
      <c r="A173" s="25" t="s">
        <v>147</v>
      </c>
      <c r="B173" s="83">
        <f ca="1">IF(INDIRECT(ADDRESS(ROW(dati_ikm!G$25),COLUMN(dati_ikm!G$1)+ROW(dati_ikm!G7)+36,1,1,"dati_ikm"))="","",INDIRECT(ADDRESS(ROW(dati_ikm!G$25),COLUMN(dati_ikm!G$1)+ROW(dati_ikm!G7)+36,1,1,"dati_ikm")))</f>
        <v>43.607961999999993</v>
      </c>
      <c r="C173" s="83" t="str">
        <f ca="1">IF(INDIRECT(ADDRESS(ROW(dati_ikm!G$25),COLUMN(dati_ikm!G$1)+ROW(dati_ikm!G7)+48,1,1,"dati_ikm"))="","",INDIRECT(ADDRESS(ROW(dati_ikm!G$25),COLUMN(dati_ikm!G$1)+ROW(dati_ikm!G7)+48,1,1,"dati_ikm")))</f>
        <v/>
      </c>
      <c r="D173" s="83" t="str">
        <f t="shared" ca="1" si="41"/>
        <v/>
      </c>
      <c r="E173" s="84" t="e">
        <f t="shared" ca="1" si="42"/>
        <v>#N/A</v>
      </c>
      <c r="F173" s="84" cm="1">
        <f t="array" aca="1" ref="F173" ca="1">INDIRECT(ADDRESS(ROW(dati_ikm!S$41),COLUMN(dati_ikm!S$1)+ROW(dati_ikm!S7)+24,1,1,"dati_ikm"))</f>
        <v>52.4133</v>
      </c>
      <c r="G173" s="86" t="str">
        <f t="shared" ca="1" si="43"/>
        <v/>
      </c>
      <c r="H173" s="87" t="e">
        <f t="shared" ca="1" si="44"/>
        <v>#N/A</v>
      </c>
      <c r="I173" s="1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s="52" customFormat="1">
      <c r="A174" s="25" t="s">
        <v>148</v>
      </c>
      <c r="B174" s="83">
        <f ca="1">IF(INDIRECT(ADDRESS(ROW(dati_ikm!G$25),COLUMN(dati_ikm!G$1)+ROW(dati_ikm!G8)+36,1,1,"dati_ikm"))="","",INDIRECT(ADDRESS(ROW(dati_ikm!G$25),COLUMN(dati_ikm!G$1)+ROW(dati_ikm!G8)+36,1,1,"dati_ikm")))</f>
        <v>50.775513000000011</v>
      </c>
      <c r="C174" s="83" t="str">
        <f ca="1">IF(INDIRECT(ADDRESS(ROW(dati_ikm!G$25),COLUMN(dati_ikm!G$1)+ROW(dati_ikm!G8)+48,1,1,"dati_ikm"))="","",INDIRECT(ADDRESS(ROW(dati_ikm!G$25),COLUMN(dati_ikm!G$1)+ROW(dati_ikm!G8)+48,1,1,"dati_ikm")))</f>
        <v/>
      </c>
      <c r="D174" s="83" t="str">
        <f t="shared" ca="1" si="41"/>
        <v/>
      </c>
      <c r="E174" s="84" t="e">
        <f t="shared" ca="1" si="42"/>
        <v>#N/A</v>
      </c>
      <c r="F174" s="84" cm="1">
        <f t="array" aca="1" ref="F174" ca="1">INDIRECT(ADDRESS(ROW(dati_ikm!S$41),COLUMN(dati_ikm!S$1)+ROW(dati_ikm!S8)+24,1,1,"dati_ikm"))</f>
        <v>54.990699999999997</v>
      </c>
      <c r="G174" s="86" t="str">
        <f t="shared" ca="1" si="43"/>
        <v/>
      </c>
      <c r="H174" s="87" t="e">
        <f t="shared" ca="1" si="44"/>
        <v>#N/A</v>
      </c>
      <c r="I174" s="1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s="52" customFormat="1">
      <c r="A175" s="25" t="s">
        <v>149</v>
      </c>
      <c r="B175" s="83">
        <f ca="1">IF(INDIRECT(ADDRESS(ROW(dati_ikm!G$25),COLUMN(dati_ikm!G$1)+ROW(dati_ikm!G9)+36,1,1,"dati_ikm"))="","",INDIRECT(ADDRESS(ROW(dati_ikm!G$25),COLUMN(dati_ikm!G$1)+ROW(dati_ikm!G9)+36,1,1,"dati_ikm")))</f>
        <v>25.630608000000002</v>
      </c>
      <c r="C175" s="83" t="str">
        <f ca="1">IF(INDIRECT(ADDRESS(ROW(dati_ikm!G$25),COLUMN(dati_ikm!G$1)+ROW(dati_ikm!G9)+48,1,1,"dati_ikm"))="","",INDIRECT(ADDRESS(ROW(dati_ikm!G$25),COLUMN(dati_ikm!G$1)+ROW(dati_ikm!G9)+48,1,1,"dati_ikm")))</f>
        <v/>
      </c>
      <c r="D175" s="83" t="str">
        <f t="shared" ca="1" si="41"/>
        <v/>
      </c>
      <c r="E175" s="84" t="e">
        <f t="shared" ca="1" si="42"/>
        <v>#N/A</v>
      </c>
      <c r="F175" s="84" cm="1">
        <f t="array" aca="1" ref="F175" ca="1">INDIRECT(ADDRESS(ROW(dati_ikm!S$41),COLUMN(dati_ikm!S$1)+ROW(dati_ikm!S9)+24,1,1,"dati_ikm"))</f>
        <v>28.956399999999999</v>
      </c>
      <c r="G175" s="86" t="str">
        <f t="shared" ca="1" si="43"/>
        <v/>
      </c>
      <c r="H175" s="87" t="e">
        <f t="shared" ca="1" si="44"/>
        <v>#N/A</v>
      </c>
      <c r="I175" s="1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s="52" customFormat="1">
      <c r="A176" s="25" t="s">
        <v>150</v>
      </c>
      <c r="B176" s="83">
        <f ca="1">IF(INDIRECT(ADDRESS(ROW(dati_ikm!G$25),COLUMN(dati_ikm!G$1)+ROW(dati_ikm!G10)+36,1,1,"dati_ikm"))="","",INDIRECT(ADDRESS(ROW(dati_ikm!G$25),COLUMN(dati_ikm!G$1)+ROW(dati_ikm!G10)+36,1,1,"dati_ikm")))</f>
        <v>43.410921999999999</v>
      </c>
      <c r="C176" s="83" t="str">
        <f ca="1">IF(INDIRECT(ADDRESS(ROW(dati_ikm!G$25),COLUMN(dati_ikm!G$1)+ROW(dati_ikm!G10)+48,1,1,"dati_ikm"))="","",INDIRECT(ADDRESS(ROW(dati_ikm!G$25),COLUMN(dati_ikm!G$1)+ROW(dati_ikm!G10)+48,1,1,"dati_ikm")))</f>
        <v/>
      </c>
      <c r="D176" s="83" t="str">
        <f t="shared" ca="1" si="41"/>
        <v/>
      </c>
      <c r="E176" s="84" t="e">
        <f t="shared" ca="1" si="42"/>
        <v>#N/A</v>
      </c>
      <c r="F176" s="84" cm="1">
        <f t="array" aca="1" ref="F176" ca="1">INDIRECT(ADDRESS(ROW(dati_ikm!S$41),COLUMN(dati_ikm!S$1)+ROW(dati_ikm!S10)+24,1,1,"dati_ikm"))</f>
        <v>50.772699999999993</v>
      </c>
      <c r="G176" s="86" t="str">
        <f t="shared" ca="1" si="43"/>
        <v/>
      </c>
      <c r="H176" s="87" t="e">
        <f t="shared" ca="1" si="44"/>
        <v>#N/A</v>
      </c>
      <c r="I176" s="1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s="52" customFormat="1">
      <c r="A177" s="25" t="s">
        <v>151</v>
      </c>
      <c r="B177" s="83">
        <f ca="1">IF(INDIRECT(ADDRESS(ROW(dati_ikm!G$25),COLUMN(dati_ikm!G$1)+ROW(dati_ikm!G11)+36,1,1,"dati_ikm"))="","",INDIRECT(ADDRESS(ROW(dati_ikm!G$25),COLUMN(dati_ikm!G$1)+ROW(dati_ikm!G11)+36,1,1,"dati_ikm")))</f>
        <v>46.342145000000002</v>
      </c>
      <c r="C177" s="83" t="str">
        <f ca="1">IF(INDIRECT(ADDRESS(ROW(dati_ikm!G$25),COLUMN(dati_ikm!G$1)+ROW(dati_ikm!G11)+48,1,1,"dati_ikm"))="","",INDIRECT(ADDRESS(ROW(dati_ikm!G$25),COLUMN(dati_ikm!G$1)+ROW(dati_ikm!G11)+48,1,1,"dati_ikm")))</f>
        <v/>
      </c>
      <c r="D177" s="83" t="str">
        <f t="shared" ca="1" si="41"/>
        <v/>
      </c>
      <c r="E177" s="84" t="e">
        <f t="shared" ca="1" si="42"/>
        <v>#N/A</v>
      </c>
      <c r="F177" s="84" cm="1">
        <f t="array" aca="1" ref="F177" ca="1">INDIRECT(ADDRESS(ROW(dati_ikm!S$41),COLUMN(dati_ikm!S$1)+ROW(dati_ikm!S11)+24,1,1,"dati_ikm"))</f>
        <v>49.776600000000002</v>
      </c>
      <c r="G177" s="86" t="str">
        <f t="shared" ca="1" si="43"/>
        <v/>
      </c>
      <c r="H177" s="87" t="e">
        <f t="shared" ca="1" si="44"/>
        <v>#N/A</v>
      </c>
      <c r="I177" s="1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s="52" customFormat="1">
      <c r="A178" s="25" t="s">
        <v>152</v>
      </c>
      <c r="B178" s="83">
        <f ca="1">IF(INDIRECT(ADDRESS(ROW(dati_ikm!G$25),COLUMN(dati_ikm!G$1)+ROW(dati_ikm!G12)+36,1,1,"dati_ikm"))="","",INDIRECT(ADDRESS(ROW(dati_ikm!G$25),COLUMN(dati_ikm!G$1)+ROW(dati_ikm!G12)+36,1,1,"dati_ikm")))</f>
        <v>26.16828499999998</v>
      </c>
      <c r="C178" s="83" t="str">
        <f ca="1">IF(INDIRECT(ADDRESS(ROW(dati_ikm!G$25),COLUMN(dati_ikm!G$1)+ROW(dati_ikm!G12)+48,1,1,"dati_ikm"))="","",INDIRECT(ADDRESS(ROW(dati_ikm!G$25),COLUMN(dati_ikm!G$1)+ROW(dati_ikm!G12)+48,1,1,"dati_ikm")))</f>
        <v/>
      </c>
      <c r="D178" s="83" t="str">
        <f t="shared" ca="1" si="41"/>
        <v/>
      </c>
      <c r="E178" s="84" t="e">
        <f t="shared" ca="1" si="42"/>
        <v>#N/A</v>
      </c>
      <c r="F178" s="84" cm="1">
        <f t="array" aca="1" ref="F178" ca="1">INDIRECT(ADDRESS(ROW(dati_ikm!S$41),COLUMN(dati_ikm!S$1)+ROW(dati_ikm!S12)+24,1,1,"dati_ikm"))</f>
        <v>34.167600000000007</v>
      </c>
      <c r="G178" s="86" t="str">
        <f t="shared" ca="1" si="43"/>
        <v/>
      </c>
      <c r="H178" s="87" t="e">
        <f t="shared" ca="1" si="44"/>
        <v>#N/A</v>
      </c>
      <c r="I178" s="1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s="52" customFormat="1">
      <c r="A179" s="26"/>
      <c r="B179" s="83"/>
      <c r="C179" s="83"/>
      <c r="D179" s="85"/>
      <c r="E179" s="84"/>
      <c r="F179" s="84"/>
      <c r="G179" s="86"/>
      <c r="H179" s="86"/>
      <c r="I179" s="1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s="52" customFormat="1">
      <c r="A180" s="22" t="str" cm="1">
        <f t="array" aca="1" ref="A180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(janvāris)</v>
      </c>
      <c r="B180" s="148">
        <f ca="1">SUM(_xlfn.TAKE(B167:B178,dati_kum!E34))</f>
        <v>47.846581999999998</v>
      </c>
      <c r="C180" s="148">
        <f ca="1">SUM(C167:C179)</f>
        <v>51.981981999999995</v>
      </c>
      <c r="D180" s="148">
        <f ca="1">C180-B180</f>
        <v>4.1353999999999971</v>
      </c>
      <c r="E180" s="156">
        <f t="shared" ref="E180" ca="1" si="45">(C180/B180)*100-100</f>
        <v>8.6430416283445339</v>
      </c>
      <c r="F180" s="150">
        <f ca="1">SUM(_xlfn.TAKE(F167:F178,dati_kum!E34))</f>
        <v>50.747300000000003</v>
      </c>
      <c r="G180" s="151">
        <f t="shared" ref="G180:G181" ca="1" si="46">C180-F180</f>
        <v>1.2346819999999923</v>
      </c>
      <c r="H180" s="152">
        <f ca="1">C180/F180*100</f>
        <v>102.43300037637468</v>
      </c>
      <c r="I180" s="1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s="52" customFormat="1">
      <c r="A181" s="28" t="s">
        <v>213</v>
      </c>
      <c r="B181" s="153">
        <f ca="1">SUM(B167:B178)</f>
        <v>555.84975799999995</v>
      </c>
      <c r="C181" s="153">
        <f t="shared" ref="C181" ca="1" si="47">SUM(C167:C178)</f>
        <v>51.981981999999995</v>
      </c>
      <c r="D181" s="116" t="s">
        <v>178</v>
      </c>
      <c r="E181" s="116" t="s">
        <v>178</v>
      </c>
      <c r="F181" s="154">
        <f ca="1">SUM(F167:F178)</f>
        <v>610.68049999999994</v>
      </c>
      <c r="G181" s="33">
        <f t="shared" ca="1" si="46"/>
        <v>-558.69851799999992</v>
      </c>
      <c r="H181" s="155">
        <f ca="1">C181/F181*100</f>
        <v>8.5121404728004251</v>
      </c>
      <c r="I181" s="1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s="52" customFormat="1">
      <c r="A182" s="2"/>
      <c r="B182" s="1"/>
      <c r="C182" s="2"/>
      <c r="D182" s="2"/>
      <c r="E182" s="2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s="52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s="52" customFormat="1">
      <c r="A184" s="67"/>
      <c r="B184" s="67"/>
      <c r="C184" s="67"/>
      <c r="D184" s="67"/>
      <c r="E184" s="2"/>
      <c r="F184" s="67"/>
      <c r="G184" s="67"/>
      <c r="H184" s="67"/>
      <c r="I184" s="6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s="52" customFormat="1">
      <c r="A185" s="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s="52" customFormat="1">
      <c r="A186" s="2"/>
      <c r="B186" s="2"/>
      <c r="C186" s="2"/>
      <c r="D186" s="2"/>
      <c r="E186" s="2"/>
      <c r="F186" s="2"/>
      <c r="G186" s="5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s="52" customFormat="1" hidden="1">
      <c r="A187" s="2"/>
      <c r="B187" s="2"/>
      <c r="C187" s="2"/>
      <c r="D187" s="2"/>
      <c r="E187" s="5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s="52" customFormat="1" hidden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s="52" customFormat="1" hidden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s="76" customFormat="1" ht="21" hidden="1">
      <c r="A190" s="74" t="s">
        <v>0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</row>
    <row r="191" spans="1:38" s="52" customFormat="1" hidden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45" hidden="1">
      <c r="A192" s="27" t="s">
        <v>1</v>
      </c>
      <c r="B192" s="24" t="s">
        <v>182</v>
      </c>
      <c r="C192" s="24" t="s">
        <v>218</v>
      </c>
      <c r="D192" s="16" t="s">
        <v>188</v>
      </c>
      <c r="E192" s="16" t="s">
        <v>187</v>
      </c>
      <c r="F192" s="52"/>
      <c r="G192" s="52"/>
      <c r="H192" s="52"/>
      <c r="I192" s="52"/>
      <c r="J192" s="2"/>
    </row>
    <row r="193" spans="1:43" hidden="1">
      <c r="A193" s="25" t="s">
        <v>141</v>
      </c>
      <c r="B193" s="83">
        <f ca="1">IF(INDIRECT(ADDRESS(ROW(dati_ikm!G$17),COLUMN(dati_ikm!G$1)+ROW(dati_ikm!G1)+36,1,1,"dati_ikm"))="","",INDIRECT(ADDRESS(ROW(dati_ikm!G$17),COLUMN(dati_ikm!G$1)+ROW(dati_ikm!G1)+36,1,1,"dati_ikm")))</f>
        <v>91.673743000000002</v>
      </c>
      <c r="C193" s="83">
        <f ca="1">IF(INDIRECT(ADDRESS(ROW(dati_ikm!G$17),COLUMN(dati_ikm!G$1)+ROW(dati_ikm!G1)+48,1,1,"dati_ikm"))="","",INDIRECT(ADDRESS(ROW(dati_ikm!G$17),COLUMN(dati_ikm!G$1)+ROW(dati_ikm!G1)+48,1,1,"dati_ikm")))</f>
        <v>72.897604999999999</v>
      </c>
      <c r="D193" s="83">
        <f ca="1">IFERROR(C193-B193,"")</f>
        <v>-18.776138000000003</v>
      </c>
      <c r="E193" s="84">
        <f ca="1">IFERROR(((C193/B193)*100-100),NA())</f>
        <v>-20.481478540698404</v>
      </c>
      <c r="F193" s="52"/>
      <c r="G193" s="52"/>
      <c r="H193" s="52"/>
      <c r="I193" s="52"/>
      <c r="J193" s="2"/>
    </row>
    <row r="194" spans="1:43" hidden="1">
      <c r="A194" s="25" t="s">
        <v>142</v>
      </c>
      <c r="B194" s="83">
        <f ca="1">IF(INDIRECT(ADDRESS(ROW(dati_ikm!G$17),COLUMN(dati_ikm!G$1)+ROW(dati_ikm!G2)+36,1,1,"dati_ikm"))="","",INDIRECT(ADDRESS(ROW(dati_ikm!G$17),COLUMN(dati_ikm!G$1)+ROW(dati_ikm!G2)+36,1,1,"dati_ikm")))</f>
        <v>62.936035000000004</v>
      </c>
      <c r="C194" s="83" t="str">
        <f ca="1">IF(INDIRECT(ADDRESS(ROW(dati_ikm!G$17),COLUMN(dati_ikm!G$1)+ROW(dati_ikm!G2)+48,1,1,"dati_ikm"))="","",INDIRECT(ADDRESS(ROW(dati_ikm!G$17),COLUMN(dati_ikm!G$1)+ROW(dati_ikm!G2)+48,1,1,"dati_ikm")))</f>
        <v/>
      </c>
      <c r="D194" s="83" t="str">
        <f t="shared" ref="D194:D204" ca="1" si="48">IFERROR(C194-B194,"")</f>
        <v/>
      </c>
      <c r="E194" s="84" t="e">
        <f t="shared" ref="E194:E204" ca="1" si="49">IFERROR(((C194/B194)*100-100),NA())</f>
        <v>#N/A</v>
      </c>
      <c r="F194" s="52"/>
      <c r="G194" s="52"/>
      <c r="H194" s="52"/>
      <c r="I194" s="5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59"/>
    </row>
    <row r="195" spans="1:43" hidden="1">
      <c r="A195" s="25" t="s">
        <v>143</v>
      </c>
      <c r="B195" s="83">
        <f ca="1">IF(INDIRECT(ADDRESS(ROW(dati_ikm!G$17),COLUMN(dati_ikm!G$1)+ROW(dati_ikm!G3)+36,1,1,"dati_ikm"))="","",INDIRECT(ADDRESS(ROW(dati_ikm!G$17),COLUMN(dati_ikm!G$1)+ROW(dati_ikm!G3)+36,1,1,"dati_ikm")))</f>
        <v>48.128199999999993</v>
      </c>
      <c r="C195" s="83" t="str">
        <f ca="1">IF(INDIRECT(ADDRESS(ROW(dati_ikm!G$17),COLUMN(dati_ikm!G$1)+ROW(dati_ikm!G3)+48,1,1,"dati_ikm"))="","",INDIRECT(ADDRESS(ROW(dati_ikm!G$17),COLUMN(dati_ikm!G$1)+ROW(dati_ikm!G3)+48,1,1,"dati_ikm")))</f>
        <v/>
      </c>
      <c r="D195" s="83" t="str">
        <f t="shared" ca="1" si="48"/>
        <v/>
      </c>
      <c r="E195" s="84" t="e">
        <f t="shared" ca="1" si="49"/>
        <v>#N/A</v>
      </c>
      <c r="F195" s="52"/>
      <c r="G195" s="52"/>
      <c r="H195" s="52"/>
      <c r="I195" s="52"/>
      <c r="J195" s="60"/>
      <c r="K195" s="60"/>
      <c r="L195" s="60"/>
      <c r="AJ195" s="11"/>
    </row>
    <row r="196" spans="1:43" hidden="1">
      <c r="A196" s="25" t="s">
        <v>144</v>
      </c>
      <c r="B196" s="83">
        <f ca="1">IF(INDIRECT(ADDRESS(ROW(dati_ikm!G$17),COLUMN(dati_ikm!G$1)+ROW(dati_ikm!G4)+36,1,1,"dati_ikm"))="","",INDIRECT(ADDRESS(ROW(dati_ikm!G$17),COLUMN(dati_ikm!G$1)+ROW(dati_ikm!G4)+36,1,1,"dati_ikm")))</f>
        <v>77.884473000000014</v>
      </c>
      <c r="C196" s="83" t="str">
        <f ca="1">IF(INDIRECT(ADDRESS(ROW(dati_ikm!G$17),COLUMN(dati_ikm!G$1)+ROW(dati_ikm!G4)+48,1,1,"dati_ikm"))="","",INDIRECT(ADDRESS(ROW(dati_ikm!G$17),COLUMN(dati_ikm!G$1)+ROW(dati_ikm!G4)+48,1,1,"dati_ikm")))</f>
        <v/>
      </c>
      <c r="D196" s="83" t="str">
        <f t="shared" ca="1" si="48"/>
        <v/>
      </c>
      <c r="E196" s="84" t="e">
        <f t="shared" ca="1" si="49"/>
        <v>#N/A</v>
      </c>
      <c r="F196" s="52"/>
      <c r="G196" s="52"/>
      <c r="H196" s="52"/>
      <c r="I196" s="52"/>
      <c r="J196" s="60"/>
      <c r="K196" s="60"/>
      <c r="L196" s="6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43" hidden="1">
      <c r="A197" s="25" t="s">
        <v>145</v>
      </c>
      <c r="B197" s="83">
        <f ca="1">IF(INDIRECT(ADDRESS(ROW(dati_ikm!G$17),COLUMN(dati_ikm!G$1)+ROW(dati_ikm!G5)+36,1,1,"dati_ikm"))="","",INDIRECT(ADDRESS(ROW(dati_ikm!G$17),COLUMN(dati_ikm!G$1)+ROW(dati_ikm!G5)+36,1,1,"dati_ikm")))</f>
        <v>104.81848400000001</v>
      </c>
      <c r="C197" s="83" t="str">
        <f ca="1">IF(INDIRECT(ADDRESS(ROW(dati_ikm!G$17),COLUMN(dati_ikm!G$1)+ROW(dati_ikm!G5)+48,1,1,"dati_ikm"))="","",INDIRECT(ADDRESS(ROW(dati_ikm!G$17),COLUMN(dati_ikm!G$1)+ROW(dati_ikm!G5)+48,1,1,"dati_ikm")))</f>
        <v/>
      </c>
      <c r="D197" s="83" t="str">
        <f t="shared" ca="1" si="48"/>
        <v/>
      </c>
      <c r="E197" s="84" t="e">
        <f t="shared" ca="1" si="49"/>
        <v>#N/A</v>
      </c>
      <c r="F197" s="52"/>
      <c r="G197" s="52"/>
      <c r="H197" s="52"/>
      <c r="I197" s="52"/>
      <c r="J197" s="2"/>
    </row>
    <row r="198" spans="1:43" hidden="1">
      <c r="A198" s="25" t="s">
        <v>146</v>
      </c>
      <c r="B198" s="83">
        <f ca="1">IF(INDIRECT(ADDRESS(ROW(dati_ikm!G$17),COLUMN(dati_ikm!G$1)+ROW(dati_ikm!G6)+36,1,1,"dati_ikm"))="","",INDIRECT(ADDRESS(ROW(dati_ikm!G$17),COLUMN(dati_ikm!G$1)+ROW(dati_ikm!G6)+36,1,1,"dati_ikm")))</f>
        <v>443.24760199999997</v>
      </c>
      <c r="C198" s="83" t="str">
        <f ca="1">IF(INDIRECT(ADDRESS(ROW(dati_ikm!G$17),COLUMN(dati_ikm!G$1)+ROW(dati_ikm!G6)+48,1,1,"dati_ikm"))="","",INDIRECT(ADDRESS(ROW(dati_ikm!G$17),COLUMN(dati_ikm!G$1)+ROW(dati_ikm!G6)+48,1,1,"dati_ikm")))</f>
        <v/>
      </c>
      <c r="D198" s="83" t="str">
        <f t="shared" ca="1" si="48"/>
        <v/>
      </c>
      <c r="E198" s="84" t="e">
        <f t="shared" ca="1" si="49"/>
        <v>#N/A</v>
      </c>
      <c r="F198" s="52"/>
      <c r="G198" s="52"/>
      <c r="H198" s="52"/>
      <c r="I198" s="52"/>
      <c r="J198" s="2"/>
      <c r="AJ198" s="52"/>
      <c r="AK198" s="52"/>
      <c r="AL198" s="52"/>
    </row>
    <row r="199" spans="1:43" ht="15.75" hidden="1">
      <c r="A199" s="25" t="s">
        <v>147</v>
      </c>
      <c r="B199" s="83">
        <f ca="1">IF(INDIRECT(ADDRESS(ROW(dati_ikm!G$17),COLUMN(dati_ikm!G$1)+ROW(dati_ikm!G7)+36,1,1,"dati_ikm"))="","",INDIRECT(ADDRESS(ROW(dati_ikm!G$17),COLUMN(dati_ikm!G$1)+ROW(dati_ikm!G7)+36,1,1,"dati_ikm")))</f>
        <v>77.237887000000001</v>
      </c>
      <c r="C199" s="83" t="str">
        <f ca="1">IF(INDIRECT(ADDRESS(ROW(dati_ikm!G$17),COLUMN(dati_ikm!G$1)+ROW(dati_ikm!G7)+48,1,1,"dati_ikm"))="","",INDIRECT(ADDRESS(ROW(dati_ikm!G$17),COLUMN(dati_ikm!G$1)+ROW(dati_ikm!G7)+48,1,1,"dati_ikm")))</f>
        <v/>
      </c>
      <c r="D199" s="83" t="str">
        <f t="shared" ca="1" si="48"/>
        <v/>
      </c>
      <c r="E199" s="84" t="e">
        <f t="shared" ca="1" si="49"/>
        <v>#N/A</v>
      </c>
      <c r="F199" s="52"/>
      <c r="G199" s="70"/>
      <c r="H199" s="70"/>
      <c r="I199" s="70"/>
      <c r="J199" s="67"/>
      <c r="K199" s="67"/>
      <c r="L199" s="67"/>
      <c r="M199" s="67"/>
      <c r="N199" s="67"/>
      <c r="O199" s="67"/>
      <c r="P199" s="67"/>
      <c r="Q199" s="67"/>
      <c r="R199" s="67"/>
      <c r="AJ199" s="52"/>
      <c r="AK199" s="69" t="s">
        <v>0</v>
      </c>
      <c r="AL199" s="52"/>
    </row>
    <row r="200" spans="1:43" ht="18" hidden="1">
      <c r="A200" s="25" t="s">
        <v>148</v>
      </c>
      <c r="B200" s="83">
        <f ca="1">IF(INDIRECT(ADDRESS(ROW(dati_ikm!G$17),COLUMN(dati_ikm!G$1)+ROW(dati_ikm!G8)+36,1,1,"dati_ikm"))="","",INDIRECT(ADDRESS(ROW(dati_ikm!G$17),COLUMN(dati_ikm!G$1)+ROW(dati_ikm!G8)+36,1,1,"dati_ikm")))</f>
        <v>56.736381000000051</v>
      </c>
      <c r="C200" s="83" t="str">
        <f ca="1">IF(INDIRECT(ADDRESS(ROW(dati_ikm!G$17),COLUMN(dati_ikm!G$1)+ROW(dati_ikm!G8)+48,1,1,"dati_ikm"))="","",INDIRECT(ADDRESS(ROW(dati_ikm!G$17),COLUMN(dati_ikm!G$1)+ROW(dati_ikm!G8)+48,1,1,"dati_ikm")))</f>
        <v/>
      </c>
      <c r="D200" s="83" t="str">
        <f t="shared" ca="1" si="48"/>
        <v/>
      </c>
      <c r="E200" s="84" t="e">
        <f t="shared" ca="1" si="49"/>
        <v>#N/A</v>
      </c>
      <c r="F200" s="52"/>
      <c r="G200" s="52"/>
      <c r="H200" s="52"/>
      <c r="I200" s="52"/>
      <c r="J200" s="2"/>
      <c r="AJ200" s="63">
        <f ca="1">E206</f>
        <v>-20.481478540698404</v>
      </c>
      <c r="AK200" s="60" t="s">
        <v>168</v>
      </c>
      <c r="AL200" s="60"/>
      <c r="AM200" s="60"/>
      <c r="AN200" s="60"/>
      <c r="AO200" s="11"/>
      <c r="AP200" s="2"/>
      <c r="AQ200" s="2"/>
    </row>
    <row r="201" spans="1:43" ht="18" hidden="1">
      <c r="A201" s="25" t="s">
        <v>149</v>
      </c>
      <c r="B201" s="83">
        <f ca="1">IF(INDIRECT(ADDRESS(ROW(dati_ikm!G$17),COLUMN(dati_ikm!G$1)+ROW(dati_ikm!G9)+36,1,1,"dati_ikm"))="","",INDIRECT(ADDRESS(ROW(dati_ikm!G$17),COLUMN(dati_ikm!G$1)+ROW(dati_ikm!G9)+36,1,1,"dati_ikm")))</f>
        <v>55.541926999999987</v>
      </c>
      <c r="C201" s="83" t="str">
        <f ca="1">IF(INDIRECT(ADDRESS(ROW(dati_ikm!G$17),COLUMN(dati_ikm!G$1)+ROW(dati_ikm!G9)+48,1,1,"dati_ikm"))="","",INDIRECT(ADDRESS(ROW(dati_ikm!G$17),COLUMN(dati_ikm!G$1)+ROW(dati_ikm!G9)+48,1,1,"dati_ikm")))</f>
        <v/>
      </c>
      <c r="D201" s="83" t="str">
        <f t="shared" ca="1" si="48"/>
        <v/>
      </c>
      <c r="E201" s="84" t="e">
        <f t="shared" ca="1" si="49"/>
        <v>#N/A</v>
      </c>
      <c r="F201" s="52"/>
      <c r="G201" s="52"/>
      <c r="H201" s="52"/>
      <c r="I201" s="52"/>
      <c r="J201" s="2"/>
      <c r="AJ201" s="62">
        <f ca="1">D206</f>
        <v>-18.776138000000003</v>
      </c>
      <c r="AK201" s="60" t="s">
        <v>169</v>
      </c>
      <c r="AL201" s="60"/>
      <c r="AM201" s="60"/>
      <c r="AN201" s="60"/>
      <c r="AO201" s="11"/>
      <c r="AP201" s="2"/>
      <c r="AQ201" s="2"/>
    </row>
    <row r="202" spans="1:43" hidden="1">
      <c r="A202" s="25" t="s">
        <v>150</v>
      </c>
      <c r="B202" s="83">
        <f ca="1">IF(INDIRECT(ADDRESS(ROW(dati_ikm!G$17),COLUMN(dati_ikm!G$1)+ROW(dati_ikm!G10)+36,1,1,"dati_ikm"))="","",INDIRECT(ADDRESS(ROW(dati_ikm!G$17),COLUMN(dati_ikm!G$1)+ROW(dati_ikm!G10)+36,1,1,"dati_ikm")))</f>
        <v>80.275669999999877</v>
      </c>
      <c r="C202" s="83" t="str">
        <f ca="1">IF(INDIRECT(ADDRESS(ROW(dati_ikm!G$17),COLUMN(dati_ikm!G$1)+ROW(dati_ikm!G10)+48,1,1,"dati_ikm"))="","",INDIRECT(ADDRESS(ROW(dati_ikm!G$17),COLUMN(dati_ikm!G$1)+ROW(dati_ikm!G10)+48,1,1,"dati_ikm")))</f>
        <v/>
      </c>
      <c r="D202" s="83" t="str">
        <f t="shared" ca="1" si="48"/>
        <v/>
      </c>
      <c r="E202" s="84" t="e">
        <f t="shared" ca="1" si="49"/>
        <v>#N/A</v>
      </c>
      <c r="F202" s="52"/>
      <c r="G202" s="52"/>
      <c r="H202" s="52"/>
      <c r="I202" s="52"/>
      <c r="J202" s="2"/>
      <c r="AM202" s="2"/>
      <c r="AN202" s="2"/>
      <c r="AO202" s="2"/>
      <c r="AP202" s="2"/>
      <c r="AQ202" s="2"/>
    </row>
    <row r="203" spans="1:43" ht="18" hidden="1">
      <c r="A203" s="25" t="s">
        <v>151</v>
      </c>
      <c r="B203" s="83">
        <f ca="1">IF(INDIRECT(ADDRESS(ROW(dati_ikm!G$17),COLUMN(dati_ikm!G$1)+ROW(dati_ikm!G11)+36,1,1,"dati_ikm"))="","",INDIRECT(ADDRESS(ROW(dati_ikm!G$17),COLUMN(dati_ikm!G$1)+ROW(dati_ikm!G11)+36,1,1,"dati_ikm")))</f>
        <v>73.701819999999998</v>
      </c>
      <c r="C203" s="83" t="str">
        <f ca="1">IF(INDIRECT(ADDRESS(ROW(dati_ikm!G$17),COLUMN(dati_ikm!G$1)+ROW(dati_ikm!G11)+48,1,1,"dati_ikm"))="","",INDIRECT(ADDRESS(ROW(dati_ikm!G$17),COLUMN(dati_ikm!G$1)+ROW(dati_ikm!G11)+48,1,1,"dati_ikm")))</f>
        <v/>
      </c>
      <c r="D203" s="83" t="str">
        <f t="shared" ca="1" si="48"/>
        <v/>
      </c>
      <c r="E203" s="84" t="e">
        <f t="shared" ca="1" si="49"/>
        <v>#N/A</v>
      </c>
      <c r="F203" s="52"/>
      <c r="G203" s="70"/>
      <c r="H203" s="70"/>
      <c r="I203" s="70"/>
      <c r="J203" s="67"/>
      <c r="K203" s="67"/>
      <c r="L203" s="67"/>
      <c r="M203" s="67"/>
      <c r="N203" s="67"/>
      <c r="O203" s="67"/>
      <c r="P203" s="67"/>
      <c r="Q203" s="67"/>
      <c r="R203" s="67"/>
      <c r="AJ203" s="62">
        <f>F206</f>
        <v>0</v>
      </c>
      <c r="AK203" s="60" t="s">
        <v>159</v>
      </c>
      <c r="AL203" s="60"/>
      <c r="AM203" s="60"/>
      <c r="AN203" s="60"/>
      <c r="AO203" s="11"/>
      <c r="AP203" s="2"/>
      <c r="AQ203" s="2"/>
    </row>
    <row r="204" spans="1:43" ht="18" hidden="1">
      <c r="A204" s="25" t="s">
        <v>152</v>
      </c>
      <c r="B204" s="83">
        <f ca="1">IF(INDIRECT(ADDRESS(ROW(dati_ikm!G$17),COLUMN(dati_ikm!G$1)+ROW(dati_ikm!G12)+36,1,1,"dati_ikm"))="","",INDIRECT(ADDRESS(ROW(dati_ikm!G$17),COLUMN(dati_ikm!G$1)+ROW(dati_ikm!G12)+36,1,1,"dati_ikm")))</f>
        <v>47.824014000000034</v>
      </c>
      <c r="C204" s="83" t="str">
        <f ca="1">IF(INDIRECT(ADDRESS(ROW(dati_ikm!G$17),COLUMN(dati_ikm!G$1)+ROW(dati_ikm!G12)+48,1,1,"dati_ikm"))="","",INDIRECT(ADDRESS(ROW(dati_ikm!G$17),COLUMN(dati_ikm!G$1)+ROW(dati_ikm!G12)+48,1,1,"dati_ikm")))</f>
        <v/>
      </c>
      <c r="D204" s="83" t="str">
        <f t="shared" ca="1" si="48"/>
        <v/>
      </c>
      <c r="E204" s="84" t="e">
        <f t="shared" ca="1" si="49"/>
        <v>#N/A</v>
      </c>
      <c r="F204" s="52"/>
      <c r="G204" s="52"/>
      <c r="H204" s="52"/>
      <c r="I204" s="52"/>
      <c r="J204" s="2"/>
      <c r="AJ204" s="62">
        <f ca="1">C206</f>
        <v>72.897604999999999</v>
      </c>
      <c r="AK204" s="60" t="s">
        <v>160</v>
      </c>
      <c r="AL204" s="60"/>
      <c r="AM204" s="60"/>
      <c r="AN204" s="60"/>
      <c r="AO204" s="11"/>
      <c r="AP204" s="2"/>
      <c r="AQ204" s="2"/>
    </row>
    <row r="205" spans="1:43" ht="18" hidden="1">
      <c r="A205" s="26"/>
      <c r="B205" s="83"/>
      <c r="C205" s="83"/>
      <c r="D205" s="83"/>
      <c r="E205" s="84"/>
      <c r="F205" s="52"/>
      <c r="G205" s="52"/>
      <c r="H205" s="52"/>
      <c r="I205" s="52"/>
      <c r="J205" s="2"/>
      <c r="AJ205" s="63">
        <f>100+H198</f>
        <v>100</v>
      </c>
      <c r="AK205" s="60" t="s">
        <v>154</v>
      </c>
      <c r="AL205" s="60"/>
      <c r="AM205" s="60"/>
      <c r="AN205" s="60"/>
      <c r="AO205" s="11"/>
      <c r="AP205" s="2"/>
      <c r="AQ205" s="2"/>
    </row>
    <row r="206" spans="1:43" ht="18" hidden="1">
      <c r="A206" s="22" t="str" cm="1">
        <f t="array" aca="1" ref="A206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(janvāris)</v>
      </c>
      <c r="B206" s="148">
        <f ca="1">SUM(_xlfn.TAKE(B193:B204,dati_kum!E34))</f>
        <v>91.673743000000002</v>
      </c>
      <c r="C206" s="148">
        <f ca="1">SUM(C193:C198)</f>
        <v>72.897604999999999</v>
      </c>
      <c r="D206" s="148">
        <f ca="1">C206-B206</f>
        <v>-18.776138000000003</v>
      </c>
      <c r="E206" s="156">
        <f ca="1">(C206/B206)*100-100</f>
        <v>-20.481478540698404</v>
      </c>
      <c r="F206" s="52"/>
      <c r="G206" s="52"/>
      <c r="H206" s="52"/>
      <c r="I206" s="52"/>
      <c r="J206" s="2"/>
      <c r="AJ206" s="62">
        <f>G206</f>
        <v>0</v>
      </c>
      <c r="AK206" s="60" t="s">
        <v>163</v>
      </c>
      <c r="AL206" s="60"/>
      <c r="AM206" s="60"/>
      <c r="AN206" s="60"/>
      <c r="AO206" s="11"/>
      <c r="AP206" s="2"/>
      <c r="AQ206" s="2"/>
    </row>
    <row r="207" spans="1:43" ht="18" hidden="1">
      <c r="A207" s="28" t="s">
        <v>213</v>
      </c>
      <c r="B207" s="153">
        <f ca="1">SUM(B193:B204)</f>
        <v>1220.0062359999999</v>
      </c>
      <c r="C207" s="153">
        <f ca="1">SUM(C193:C204)</f>
        <v>72.897604999999999</v>
      </c>
      <c r="D207" s="116" t="s">
        <v>178</v>
      </c>
      <c r="E207" s="116" t="s">
        <v>178</v>
      </c>
      <c r="F207" s="52"/>
      <c r="G207" s="52"/>
      <c r="H207" s="52"/>
      <c r="I207" s="52"/>
      <c r="J207" s="2"/>
      <c r="AJ207" s="63">
        <f>H206</f>
        <v>0</v>
      </c>
      <c r="AK207" s="60" t="s">
        <v>155</v>
      </c>
      <c r="AM207" s="2"/>
      <c r="AN207" s="2"/>
      <c r="AO207" s="11"/>
      <c r="AP207" s="2"/>
      <c r="AQ207" s="2"/>
    </row>
    <row r="208" spans="1:43" hidden="1">
      <c r="F208" s="52"/>
      <c r="G208" s="52"/>
      <c r="H208" s="52"/>
      <c r="I208" s="52"/>
      <c r="J208" s="2"/>
    </row>
    <row r="209" spans="1:12" hidden="1">
      <c r="J209" s="2"/>
    </row>
    <row r="210" spans="1:12" hidden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</row>
    <row r="211" spans="1:12" hidden="1">
      <c r="J211" s="2"/>
    </row>
    <row r="212" spans="1:12" hidden="1">
      <c r="J212" s="2"/>
    </row>
    <row r="213" spans="1:12" hidden="1">
      <c r="J213" s="2"/>
    </row>
    <row r="214" spans="1:12" hidden="1">
      <c r="J214" s="2"/>
    </row>
    <row r="215" spans="1:12" hidden="1">
      <c r="J215" s="2"/>
    </row>
    <row r="216" spans="1:12" hidden="1">
      <c r="J216" s="2"/>
    </row>
    <row r="217" spans="1:12" hidden="1">
      <c r="J217" s="2"/>
    </row>
    <row r="218" spans="1:12" hidden="1">
      <c r="J218" s="2"/>
    </row>
    <row r="219" spans="1:12" hidden="1">
      <c r="J219" s="2"/>
    </row>
    <row r="220" spans="1:12" hidden="1">
      <c r="J220" s="2"/>
    </row>
    <row r="221" spans="1:12" hidden="1">
      <c r="J221" s="2"/>
    </row>
    <row r="222" spans="1:12" hidden="1">
      <c r="J222" s="2"/>
    </row>
    <row r="223" spans="1:12" hidden="1">
      <c r="J223" s="2"/>
    </row>
    <row r="224" spans="1:12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 hidden="1">
      <c r="J507" s="2"/>
    </row>
    <row r="508" spans="10:10" hidden="1">
      <c r="J508" s="2"/>
    </row>
    <row r="509" spans="10:10" hidden="1">
      <c r="J509" s="2"/>
    </row>
    <row r="510" spans="10:10" hidden="1">
      <c r="J510" s="2"/>
    </row>
    <row r="511" spans="10:10" hidden="1">
      <c r="J511" s="2"/>
    </row>
    <row r="512" spans="10:10" hidden="1">
      <c r="J512" s="2"/>
    </row>
    <row r="513" spans="10:10" hidden="1">
      <c r="J513" s="2"/>
    </row>
    <row r="514" spans="10:10" hidden="1">
      <c r="J514" s="2"/>
    </row>
    <row r="515" spans="10:10" hidden="1">
      <c r="J515" s="2"/>
    </row>
    <row r="516" spans="10:10" hidden="1">
      <c r="J516" s="2"/>
    </row>
    <row r="517" spans="10:10" hidden="1">
      <c r="J517" s="2"/>
    </row>
    <row r="518" spans="10:10" hidden="1">
      <c r="J518" s="2"/>
    </row>
    <row r="519" spans="10:10" hidden="1">
      <c r="J519" s="2"/>
    </row>
    <row r="520" spans="10:10" hidden="1">
      <c r="J520" s="2"/>
    </row>
    <row r="521" spans="10:10" hidden="1">
      <c r="J521" s="2"/>
    </row>
    <row r="522" spans="10:10" hidden="1">
      <c r="J522" s="2"/>
    </row>
    <row r="523" spans="10:10" hidden="1">
      <c r="J523" s="2"/>
    </row>
    <row r="524" spans="10:10" hidden="1">
      <c r="J524" s="2"/>
    </row>
    <row r="525" spans="10:10" hidden="1">
      <c r="J525" s="2"/>
    </row>
    <row r="526" spans="10:10" hidden="1">
      <c r="J526" s="2"/>
    </row>
    <row r="527" spans="10:10" hidden="1">
      <c r="J527" s="2"/>
    </row>
    <row r="528" spans="10:10" hidden="1">
      <c r="J528" s="2"/>
    </row>
    <row r="529" spans="10:10" hidden="1">
      <c r="J529" s="2"/>
    </row>
    <row r="530" spans="10:10" hidden="1">
      <c r="J530" s="2"/>
    </row>
  </sheetData>
  <phoneticPr fontId="58" type="noConversion"/>
  <conditionalFormatting sqref="E4:E15">
    <cfRule type="containsErrors" dxfId="56" priority="19">
      <formula>ISERROR(E4)</formula>
    </cfRule>
  </conditionalFormatting>
  <conditionalFormatting sqref="E29:E40">
    <cfRule type="containsErrors" dxfId="55" priority="16">
      <formula>ISERROR(E29)</formula>
    </cfRule>
  </conditionalFormatting>
  <conditionalFormatting sqref="E52:E63">
    <cfRule type="containsErrors" dxfId="54" priority="18">
      <formula>ISERROR(E52)</formula>
    </cfRule>
  </conditionalFormatting>
  <conditionalFormatting sqref="E75:E86">
    <cfRule type="containsErrors" dxfId="53" priority="14">
      <formula>ISERROR(E75)</formula>
    </cfRule>
  </conditionalFormatting>
  <conditionalFormatting sqref="E98:E109">
    <cfRule type="containsErrors" dxfId="52" priority="10">
      <formula>ISERROR(E98)</formula>
    </cfRule>
  </conditionalFormatting>
  <conditionalFormatting sqref="E121:E132">
    <cfRule type="containsErrors" dxfId="51" priority="12">
      <formula>ISERROR(E121)</formula>
    </cfRule>
  </conditionalFormatting>
  <conditionalFormatting sqref="E167:E178">
    <cfRule type="containsErrors" dxfId="50" priority="8">
      <formula>ISERROR(E167)</formula>
    </cfRule>
  </conditionalFormatting>
  <conditionalFormatting sqref="E193:E204">
    <cfRule type="containsErrors" dxfId="49" priority="6">
      <formula>ISERROR(E193)</formula>
    </cfRule>
  </conditionalFormatting>
  <conditionalFormatting sqref="H29:H40 H42">
    <cfRule type="cellIs" dxfId="48" priority="36" operator="lessThan">
      <formula>100</formula>
    </cfRule>
    <cfRule type="cellIs" dxfId="47" priority="37" operator="greaterThanOrEqual">
      <formula>100</formula>
    </cfRule>
  </conditionalFormatting>
  <conditionalFormatting sqref="H29:H40">
    <cfRule type="containsErrors" dxfId="46" priority="15" stopIfTrue="1">
      <formula>ISERROR(H29)</formula>
    </cfRule>
  </conditionalFormatting>
  <conditionalFormatting sqref="H52:H63 H65">
    <cfRule type="cellIs" dxfId="45" priority="38" operator="lessThan">
      <formula>100</formula>
    </cfRule>
  </conditionalFormatting>
  <conditionalFormatting sqref="H52:H63 H65:H66">
    <cfRule type="cellIs" dxfId="44" priority="39" operator="greaterThanOrEqual">
      <formula>100</formula>
    </cfRule>
  </conditionalFormatting>
  <conditionalFormatting sqref="H52:H63">
    <cfRule type="containsErrors" dxfId="43" priority="17" stopIfTrue="1">
      <formula>ISERROR(H52)</formula>
    </cfRule>
  </conditionalFormatting>
  <conditionalFormatting sqref="H75:H86 H88">
    <cfRule type="cellIs" dxfId="42" priority="34" operator="lessThan">
      <formula>100</formula>
    </cfRule>
    <cfRule type="cellIs" dxfId="41" priority="35" operator="greaterThanOrEqual">
      <formula>100</formula>
    </cfRule>
  </conditionalFormatting>
  <conditionalFormatting sqref="H75:H86">
    <cfRule type="containsErrors" dxfId="40" priority="13" stopIfTrue="1">
      <formula>ISERROR(H75)</formula>
    </cfRule>
  </conditionalFormatting>
  <conditionalFormatting sqref="H98:H109 H111">
    <cfRule type="cellIs" dxfId="39" priority="31" operator="greaterThanOrEqual">
      <formula>100</formula>
    </cfRule>
    <cfRule type="cellIs" dxfId="38" priority="30" operator="lessThan">
      <formula>100</formula>
    </cfRule>
  </conditionalFormatting>
  <conditionalFormatting sqref="H98:H109">
    <cfRule type="containsErrors" dxfId="37" priority="9" stopIfTrue="1">
      <formula>ISERROR(H98)</formula>
    </cfRule>
  </conditionalFormatting>
  <conditionalFormatting sqref="H121:H132 H134">
    <cfRule type="cellIs" dxfId="36" priority="32" operator="lessThan">
      <formula>100</formula>
    </cfRule>
    <cfRule type="cellIs" dxfId="35" priority="33" operator="greaterThanOrEqual">
      <formula>100</formula>
    </cfRule>
  </conditionalFormatting>
  <conditionalFormatting sqref="H121:H132">
    <cfRule type="containsErrors" dxfId="34" priority="11" stopIfTrue="1">
      <formula>ISERROR(H121)</formula>
    </cfRule>
  </conditionalFormatting>
  <conditionalFormatting sqref="H144:H155">
    <cfRule type="containsErrors" dxfId="33" priority="2" stopIfTrue="1">
      <formula>ISERROR(H144)</formula>
    </cfRule>
    <cfRule type="cellIs" dxfId="32" priority="4" operator="lessThan">
      <formula>100</formula>
    </cfRule>
    <cfRule type="cellIs" dxfId="31" priority="5" operator="greaterThanOrEqual">
      <formula>100</formula>
    </cfRule>
  </conditionalFormatting>
  <conditionalFormatting sqref="H157">
    <cfRule type="containsErrors" dxfId="30" priority="45">
      <formula>ISERROR(H157)</formula>
    </cfRule>
  </conditionalFormatting>
  <conditionalFormatting sqref="H167:H178 H180">
    <cfRule type="cellIs" dxfId="29" priority="23" operator="lessThan">
      <formula>100</formula>
    </cfRule>
    <cfRule type="cellIs" dxfId="28" priority="24" operator="greaterThanOrEqual">
      <formula>100</formula>
    </cfRule>
  </conditionalFormatting>
  <conditionalFormatting sqref="H167:H178">
    <cfRule type="containsErrors" dxfId="27" priority="7" stopIfTrue="1">
      <formula>ISERROR(H167)</formula>
    </cfRule>
  </conditionalFormatting>
  <conditionalFormatting sqref="J4:J15 J17">
    <cfRule type="containsErrors" dxfId="26" priority="41" stopIfTrue="1">
      <formula>ISERROR(J4)</formula>
    </cfRule>
    <cfRule type="cellIs" dxfId="25" priority="43" operator="lessThan">
      <formula>100</formula>
    </cfRule>
    <cfRule type="cellIs" dxfId="24" priority="44" operator="greaterThan">
      <formula>100</formula>
    </cfRule>
  </conditionalFormatting>
  <conditionalFormatting sqref="AJ18 AJ43 AJ66 AJ89 AJ112">
    <cfRule type="cellIs" dxfId="23" priority="25" operator="greaterThanOrEqual">
      <formula>0</formula>
    </cfRule>
    <cfRule type="cellIs" dxfId="22" priority="27" operator="lessThan">
      <formula>0</formula>
    </cfRule>
  </conditionalFormatting>
  <conditionalFormatting sqref="AJ207">
    <cfRule type="cellIs" dxfId="21" priority="28" operator="lessThan">
      <formula>0</formula>
    </cfRule>
    <cfRule type="cellIs" dxfId="20" priority="2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4"/>
  <sheetViews>
    <sheetView zoomScale="80" zoomScaleNormal="80" workbookViewId="0"/>
  </sheetViews>
  <sheetFormatPr defaultColWidth="0" defaultRowHeight="15" zeroHeight="1"/>
  <cols>
    <col min="1" max="1" width="27" style="1" customWidth="1"/>
    <col min="2" max="3" width="21.140625" style="2" customWidth="1"/>
    <col min="4" max="4" width="24.140625" style="2" hidden="1" customWidth="1"/>
    <col min="5" max="5" width="23.7109375" style="2" customWidth="1"/>
    <col min="6" max="6" width="20" style="1" hidden="1" customWidth="1"/>
    <col min="7" max="7" width="19.85546875" style="1" hidden="1" customWidth="1"/>
    <col min="8" max="8" width="21.140625" style="1" customWidth="1"/>
    <col min="9" max="9" width="21.7109375" style="1" customWidth="1"/>
    <col min="10" max="10" width="21.28515625" style="1" customWidth="1"/>
    <col min="11" max="11" width="25.7109375" style="1" hidden="1" customWidth="1"/>
    <col min="12" max="12" width="24.28515625" style="1" customWidth="1"/>
    <col min="13" max="13" width="18.7109375" style="1" hidden="1" customWidth="1"/>
    <col min="14" max="14" width="20.7109375" style="1" hidden="1" customWidth="1"/>
    <col min="15" max="15" width="21.5703125" style="1" customWidth="1"/>
    <col min="16" max="16" width="9.140625" style="2" customWidth="1"/>
    <col min="17" max="34" width="0" hidden="1" customWidth="1"/>
    <col min="35" max="16384" width="9.140625" hidden="1"/>
  </cols>
  <sheetData>
    <row r="1" spans="1:34">
      <c r="A1" s="81" t="s">
        <v>200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2" customFormat="1">
      <c r="A2" s="49" t="s">
        <v>2</v>
      </c>
      <c r="B2" s="2"/>
      <c r="C2" s="2"/>
      <c r="D2" s="2"/>
      <c r="E2" s="2"/>
      <c r="F2" s="2"/>
      <c r="G2" s="2"/>
      <c r="H2" s="55" t="s">
        <v>205</v>
      </c>
      <c r="I2" s="2"/>
      <c r="J2" s="2"/>
      <c r="K2" s="2"/>
      <c r="L2" s="2"/>
      <c r="M2" s="2"/>
      <c r="N2" s="2"/>
      <c r="O2" s="55" t="s">
        <v>184</v>
      </c>
      <c r="P2" s="2"/>
    </row>
    <row r="3" spans="1:34" ht="21.75" customHeight="1">
      <c r="A3" s="20"/>
      <c r="B3" s="173" t="s">
        <v>180</v>
      </c>
      <c r="C3" s="173"/>
      <c r="D3" s="173"/>
      <c r="E3" s="173"/>
      <c r="F3" s="173"/>
      <c r="G3" s="173"/>
      <c r="H3" s="174"/>
      <c r="I3" s="175" t="s">
        <v>181</v>
      </c>
      <c r="J3" s="176"/>
      <c r="K3" s="176"/>
      <c r="L3" s="176"/>
      <c r="M3" s="176"/>
      <c r="N3" s="176"/>
      <c r="O3" s="177"/>
      <c r="P3" s="52"/>
    </row>
    <row r="4" spans="1:34" ht="55.5" customHeight="1">
      <c r="A4" s="16" t="s">
        <v>48</v>
      </c>
      <c r="B4" s="16" t="s">
        <v>182</v>
      </c>
      <c r="C4" s="16" t="s">
        <v>218</v>
      </c>
      <c r="D4" s="16" t="s">
        <v>188</v>
      </c>
      <c r="E4" s="16" t="s">
        <v>189</v>
      </c>
      <c r="F4" s="16" t="s">
        <v>219</v>
      </c>
      <c r="G4" s="16" t="s">
        <v>186</v>
      </c>
      <c r="H4" s="41" t="s">
        <v>185</v>
      </c>
      <c r="I4" s="44" t="s">
        <v>182</v>
      </c>
      <c r="J4" s="39" t="s">
        <v>218</v>
      </c>
      <c r="K4" s="39" t="s">
        <v>190</v>
      </c>
      <c r="L4" s="39" t="s">
        <v>191</v>
      </c>
      <c r="M4" s="39" t="s">
        <v>219</v>
      </c>
      <c r="N4" s="39" t="s">
        <v>186</v>
      </c>
      <c r="O4" s="39" t="s">
        <v>185</v>
      </c>
      <c r="P4" s="55"/>
      <c r="V4" s="77"/>
    </row>
    <row r="5" spans="1:34">
      <c r="A5" s="38" t="s">
        <v>49</v>
      </c>
      <c r="B5" s="18" cm="1">
        <f t="array" aca="1" ref="B5" ca="1">INDIRECT(ADDRESS(ROW(dati_ikm!G$7),COLUMN(dati_ikm!G$7)+ROW(dati_ikm!A$1)*dati_ikm!H44+36,1,1,"dati_ikm"))</f>
        <v>397.664264</v>
      </c>
      <c r="C5" s="18" cm="1">
        <f t="array" aca="1" ref="C5" ca="1">INDIRECT(ADDRESS(ROW(dati_ikm!G$7),COLUMN(dati_ikm!G$7)+ROW(dati_ikm!A$1)*dati_ikm!H44+48,1,1,"dati_ikm"))</f>
        <v>431.29412200000002</v>
      </c>
      <c r="D5" s="18">
        <f ca="1">C5-B5</f>
        <v>33.629858000000013</v>
      </c>
      <c r="E5" s="18">
        <f t="shared" ref="E5:E13" ca="1" si="0">(C5/B5)*100-100</f>
        <v>8.4568469044027665</v>
      </c>
      <c r="F5" s="19" cm="1">
        <f t="array" aca="1" ref="F5" ca="1">INDIRECT(ADDRESS(ROW(dati_ikm!S$38),COLUMN(dati_ikm!S$38)+ROW(dati_ikm!$G$1)*dati_ikm!H44+24,1,1,"dati_ikm"))</f>
        <v>429.23988900000001</v>
      </c>
      <c r="G5" s="19">
        <f t="shared" ref="G5:G11" ca="1" si="1">C5-F5</f>
        <v>2.0542330000000106</v>
      </c>
      <c r="H5" s="42">
        <f t="shared" ref="H5:H11" ca="1" si="2">C5/F5*100-100</f>
        <v>0.47857458093790228</v>
      </c>
      <c r="I5" s="100">
        <f ca="1">SUM(INDIRECT(ADDRESS(ROW(dati_ikm!G$7),COLUMN(dati_ikm!G$1)+ROW(dati_ikm!G1)+36,1,1,"dati_ikm")):INDIRECT(ADDRESS(ROW(dati_ikm!G$7),COLUMN(dati_ikm!G$1)+ROW(dati_ikm!G1)*(dati_kum!$E$34)+36,1,1,"dati_ikm")))</f>
        <v>397.664264</v>
      </c>
      <c r="J5" s="18">
        <f ca="1">SUM(INDIRECT(ADDRESS(ROW(dati_ikm!G$7),COLUMN(dati_ikm!G$1)+ROW(dati_ikm!G1)+48,1,1,"dati_ikm")):INDIRECT(ADDRESS(ROW(dati_ikm!G$7),COLUMN(dati_ikm!G$1)+ROW(dati_ikm!G1)*(dati_kum!$E$34)+48,1,1,"dati_ikm")))</f>
        <v>431.29412200000002</v>
      </c>
      <c r="K5" s="18">
        <f ca="1">J5-I5</f>
        <v>33.629858000000013</v>
      </c>
      <c r="L5" s="18">
        <f t="shared" ref="L5:L13" ca="1" si="3">(J5/I5)*100-100</f>
        <v>8.4568469044027665</v>
      </c>
      <c r="M5" s="19">
        <f ca="1">SUM(INDIRECT(ADDRESS(ROW(dati_ikm!G$38),COLUMN(dati_ikm!S$1)+ROW(dati_ikm!S1)+24,1,1,"dati_ikm")):INDIRECT(ADDRESS(ROW(dati_ikm!G$38),COLUMN(dati_ikm!S$1)+ROW(dati_ikm!S1)*(dati_kum!$E$34)+24,1,1,"dati_ikm")))</f>
        <v>429.23988900000001</v>
      </c>
      <c r="N5" s="19">
        <f t="shared" ref="N5:N11" ca="1" si="4">J5-M5</f>
        <v>2.0542330000000106</v>
      </c>
      <c r="O5" s="19">
        <f ca="1">J5/M5*100-100</f>
        <v>0.47857458093790228</v>
      </c>
      <c r="P5" s="58"/>
    </row>
    <row r="6" spans="1:34" ht="13.9" customHeight="1">
      <c r="A6" s="38" t="s">
        <v>50</v>
      </c>
      <c r="B6" s="18" cm="1">
        <f t="array" aca="1" ref="B6" ca="1">INDIRECT(ADDRESS(ROW(dati_ikm!G$11),COLUMN(dati_ikm!G$11)+ROW(dati_ikm!A$1)*dati_ikm!H44+36,1,1,"dati_ikm"))</f>
        <v>342.50642599999998</v>
      </c>
      <c r="C6" s="18" cm="1">
        <f t="array" aca="1" ref="C6" ca="1">INDIRECT(ADDRESS(ROW(dati_ikm!G$11),COLUMN(dati_ikm!G$11)+ROW(dati_ikm!A$1)*dati_ikm!H44+48,1,1,"dati_ikm"))</f>
        <v>327.39997799999998</v>
      </c>
      <c r="D6" s="18">
        <f t="shared" ref="D6:D12" ca="1" si="5">C6-B6</f>
        <v>-15.106448</v>
      </c>
      <c r="E6" s="18">
        <f t="shared" ca="1" si="0"/>
        <v>-4.4105590007236799</v>
      </c>
      <c r="F6" s="19" cm="1">
        <f t="array" aca="1" ref="F6" ca="1">INDIRECT(ADDRESS(ROW(dati_ikm!S$29),COLUMN(dati_ikm!S$39)+ROW(dati_ikm!$G$1)*dati_ikm!H44+24,1,1,"dati_ikm"))</f>
        <v>363</v>
      </c>
      <c r="G6" s="19">
        <f t="shared" ca="1" si="1"/>
        <v>-35.600022000000024</v>
      </c>
      <c r="H6" s="42">
        <f t="shared" ca="1" si="2"/>
        <v>-9.8071685950413325</v>
      </c>
      <c r="I6" s="100">
        <f ca="1">SUM(INDIRECT(ADDRESS(ROW(dati_ikm!G$11),COLUMN(dati_ikm!G$1)+ROW(dati_ikm!G1)+36,1,1,"dati_ikm")):INDIRECT(ADDRESS(ROW(dati_ikm!G$11),COLUMN(dati_ikm!G$1)+ROW(dati_ikm!G1)*(dati_kum!$E$34)+36,1,1,"dati_ikm")))</f>
        <v>342.50642599999998</v>
      </c>
      <c r="J6" s="18">
        <f ca="1">SUM(INDIRECT(ADDRESS(ROW(dati_ikm!G$11),COLUMN(dati_ikm!G$1)+ROW(dati_ikm!G1)+48,1,1,"dati_ikm")):INDIRECT(ADDRESS(ROW(dati_ikm!G$11),COLUMN(dati_ikm!G$1)+ROW(dati_ikm!G1)*(dati_kum!$E$34)+48,1,1,"dati_ikm")))</f>
        <v>327.39997799999998</v>
      </c>
      <c r="K6" s="18">
        <f t="shared" ref="K6:K12" ca="1" si="6">J6-I6</f>
        <v>-15.106448</v>
      </c>
      <c r="L6" s="18">
        <f t="shared" ca="1" si="3"/>
        <v>-4.4105590007236799</v>
      </c>
      <c r="M6" s="19">
        <f ca="1">SUM(INDIRECT(ADDRESS(ROW(dati_ikm!G$29),COLUMN(dati_ikm!S$1)+ROW(dati_ikm!S1)+24,1,1,"dati_ikm")):INDIRECT(ADDRESS(ROW(dati_ikm!G$29),COLUMN(dati_ikm!S$1)+ROW(dati_ikm!S1)*(dati_kum!$E$34)+24,1,1,"dati_ikm")))</f>
        <v>363</v>
      </c>
      <c r="N6" s="19">
        <f t="shared" ca="1" si="4"/>
        <v>-35.600022000000024</v>
      </c>
      <c r="O6" s="19">
        <f t="shared" ref="O6:O11" ca="1" si="7">J6/M6*100-100</f>
        <v>-9.8071685950413325</v>
      </c>
      <c r="P6" s="58"/>
    </row>
    <row r="7" spans="1:34">
      <c r="A7" s="38" t="s">
        <v>51</v>
      </c>
      <c r="B7" s="18" cm="1">
        <f t="array" aca="1" ref="B7" ca="1">INDIRECT(ADDRESS(ROW(dati_ikm!G$5),COLUMN(dati_ikm!G$5)+ROW(dati_ikm!A$1)*dati_ikm!H44+36,1,1,"dati_ikm"))</f>
        <v>270.15186399999999</v>
      </c>
      <c r="C7" s="18" cm="1">
        <f t="array" aca="1" ref="C7" ca="1">INDIRECT(ADDRESS(ROW(dati_ikm!G$5),COLUMN(dati_ikm!G$5)+ROW(dati_ikm!A$1)*dati_ikm!H44+48,1,1,"dati_ikm"))</f>
        <v>316.81269900000001</v>
      </c>
      <c r="D7" s="18">
        <f t="shared" ca="1" si="5"/>
        <v>46.66083500000002</v>
      </c>
      <c r="E7" s="18">
        <f t="shared" ca="1" si="0"/>
        <v>17.272075901723198</v>
      </c>
      <c r="F7" s="19" cm="1">
        <f t="array" aca="1" ref="F7" ca="1">INDIRECT(ADDRESS(ROW(dati_ikm!S$33),COLUMN(dati_ikm!S$33)+ROW(dati_ikm!$G$1)*dati_ikm!H44+24,1,1,"dati_ikm"))</f>
        <v>294.39999999999998</v>
      </c>
      <c r="G7" s="19">
        <f t="shared" ca="1" si="1"/>
        <v>22.412699000000032</v>
      </c>
      <c r="H7" s="42">
        <f t="shared" ca="1" si="2"/>
        <v>7.6130091711956709</v>
      </c>
      <c r="I7" s="100">
        <f ca="1">SUM(INDIRECT(ADDRESS(ROW(dati_ikm!G$5),COLUMN(dati_ikm!G$1)+ROW(dati_ikm!G1)+36,1,1,"dati_ikm")):INDIRECT(ADDRESS(ROW(dati_ikm!G$5),COLUMN(dati_ikm!G$1)+ROW(dati_ikm!G1)*(dati_kum!$E$34)+36,1,1,"dati_ikm")))</f>
        <v>270.15186399999999</v>
      </c>
      <c r="J7" s="18">
        <f ca="1">SUM(INDIRECT(ADDRESS(ROW(dati_ikm!G$5),COLUMN(dati_ikm!G$1)+ROW(dati_ikm!G1)+48,1,1,"dati_ikm")):INDIRECT(ADDRESS(ROW(dati_ikm!G$5),COLUMN(dati_ikm!G$1)+ROW(dati_ikm!G1)*(dati_kum!$E$34)+48,1,1,"dati_ikm")))</f>
        <v>316.81269900000001</v>
      </c>
      <c r="K7" s="18">
        <f t="shared" ca="1" si="6"/>
        <v>46.66083500000002</v>
      </c>
      <c r="L7" s="18">
        <f t="shared" ca="1" si="3"/>
        <v>17.272075901723198</v>
      </c>
      <c r="M7" s="19">
        <f ca="1">SUM(INDIRECT(ADDRESS(ROW(dati_ikm!G$33),COLUMN(dati_ikm!S$1)+ROW(dati_ikm!S1)+24,1,1,"dati_ikm")):INDIRECT(ADDRESS(ROW(dati_ikm!G$33),COLUMN(dati_ikm!S$1)+ROW(dati_ikm!S1)*(dati_kum!$E$34)+24,1,1,"dati_ikm")))</f>
        <v>294.39999999999998</v>
      </c>
      <c r="N7" s="19">
        <f t="shared" ca="1" si="4"/>
        <v>22.412699000000032</v>
      </c>
      <c r="O7" s="19">
        <f t="shared" ca="1" si="7"/>
        <v>7.6130091711956709</v>
      </c>
      <c r="P7" s="58"/>
    </row>
    <row r="8" spans="1:34">
      <c r="A8" s="38" t="s">
        <v>53</v>
      </c>
      <c r="B8" s="18" cm="1">
        <f t="array" aca="1" ref="B8" ca="1">INDIRECT(ADDRESS(ROW(dati_ikm!G$6),COLUMN(dati_ikm!G$6)+ROW(dati_ikm!A$1)*dati_ikm!H44+36,1,1,"dati_ikm"))</f>
        <v>66.341426999999996</v>
      </c>
      <c r="C8" s="18" cm="1">
        <f t="array" aca="1" ref="C8" ca="1">INDIRECT(ADDRESS(ROW(dati_ikm!G$6),COLUMN(dati_ikm!G$6)+ROW(dati_ikm!A$1)*dati_ikm!H44+48,1,1,"dati_ikm"))</f>
        <v>137.08453299999999</v>
      </c>
      <c r="D8" s="18">
        <f t="shared" ca="1" si="5"/>
        <v>70.743105999999997</v>
      </c>
      <c r="E8" s="18">
        <f t="shared" ca="1" si="0"/>
        <v>106.63488742863493</v>
      </c>
      <c r="F8" s="19" cm="1">
        <f t="array" aca="1" ref="F8" ca="1">INDIRECT(ADDRESS(ROW(dati_ikm!S$28),COLUMN(dati_ikm!S$28)+ROW(dati_ikm!$G$1)*dati_ikm!H44+24,1,1,"dati_ikm"))</f>
        <v>68</v>
      </c>
      <c r="G8" s="19">
        <f t="shared" ca="1" si="1"/>
        <v>69.084532999999993</v>
      </c>
      <c r="H8" s="42">
        <f t="shared" ca="1" si="2"/>
        <v>101.59490147058824</v>
      </c>
      <c r="I8" s="100">
        <f ca="1">SUM(INDIRECT(ADDRESS(ROW(dati_ikm!G$6),COLUMN(dati_ikm!G$1)+ROW(dati_ikm!G1)+36,1,1,"dati_ikm")):INDIRECT(ADDRESS(ROW(dati_ikm!G$6),COLUMN(dati_ikm!G$1)+ROW(dati_ikm!G1)*(dati_kum!$E$34)+36,1,1,"dati_ikm")))</f>
        <v>66.341426999999996</v>
      </c>
      <c r="J8" s="18">
        <f ca="1">SUM(INDIRECT(ADDRESS(ROW(dati_ikm!G$6),COLUMN(dati_ikm!G$1)+ROW(dati_ikm!G1)+48,1,1,"dati_ikm")):INDIRECT(ADDRESS(ROW(dati_ikm!G$6),COLUMN(dati_ikm!G$1)+ROW(dati_ikm!G1)*(dati_kum!$E$34)+48,1,1,"dati_ikm")))</f>
        <v>137.08453299999999</v>
      </c>
      <c r="K8" s="18">
        <f t="shared" ca="1" si="6"/>
        <v>70.743105999999997</v>
      </c>
      <c r="L8" s="18">
        <f t="shared" ca="1" si="3"/>
        <v>106.63488742863493</v>
      </c>
      <c r="M8" s="19">
        <f ca="1">SUM(INDIRECT(ADDRESS(ROW(dati_ikm!G$28),COLUMN(dati_ikm!S$1)+ROW(dati_ikm!S1)+24,1,1,"dati_ikm")):INDIRECT(ADDRESS(ROW(dati_ikm!G$28),COLUMN(dati_ikm!S$1)+ROW(dati_ikm!S1)*(dati_kum!$E$34)+24,1,1,"dati_ikm")))</f>
        <v>68</v>
      </c>
      <c r="N8" s="19">
        <f t="shared" ca="1" si="4"/>
        <v>69.084532999999993</v>
      </c>
      <c r="O8" s="19">
        <f t="shared" ca="1" si="7"/>
        <v>101.59490147058824</v>
      </c>
      <c r="P8" s="58"/>
    </row>
    <row r="9" spans="1:34">
      <c r="A9" s="38" t="s">
        <v>52</v>
      </c>
      <c r="B9" s="18" cm="1">
        <f t="array" aca="1" ref="B9" ca="1">INDIRECT(ADDRESS(ROW(dati_ikm!G$12),COLUMN(dati_ikm!G$12)+ROW(dati_ikm!A$1)*dati_ikm!H44+36,1,1,"dati_ikm"))</f>
        <v>100.78356599999999</v>
      </c>
      <c r="C9" s="18" cm="1">
        <f t="array" aca="1" ref="C9" ca="1">INDIRECT(ADDRESS(ROW(dati_ikm!G$12),COLUMN(dati_ikm!G$12)+ROW(dati_ikm!A$1)*dati_ikm!H44+48,1,1,"dati_ikm"))</f>
        <v>99.860339999999994</v>
      </c>
      <c r="D9" s="18">
        <f t="shared" ca="1" si="5"/>
        <v>-0.92322599999999966</v>
      </c>
      <c r="E9" s="18">
        <f t="shared" ca="1" si="0"/>
        <v>-0.91604815808959472</v>
      </c>
      <c r="F9" s="19" cm="1">
        <f t="array" aca="1" ref="F9" ca="1">INDIRECT(ADDRESS(ROW(dati_ikm!S$30),COLUMN(dati_ikm!S$30)+ROW(dati_ikm!$G$1)*dati_ikm!H44+24,1,1,"dati_ikm"))</f>
        <v>107.71100000000001</v>
      </c>
      <c r="G9" s="19">
        <f t="shared" ca="1" si="1"/>
        <v>-7.8506600000000191</v>
      </c>
      <c r="H9" s="42">
        <f t="shared" ca="1" si="2"/>
        <v>-7.2886334729043654</v>
      </c>
      <c r="I9" s="100">
        <f ca="1">SUM(INDIRECT(ADDRESS(ROW(dati_ikm!G$12),COLUMN(dati_ikm!G$1)+ROW(dati_ikm!G1)+36,1,1,"dati_ikm")):INDIRECT(ADDRESS(ROW(dati_ikm!G$12),COLUMN(dati_ikm!G$1)+ROW(dati_ikm!G1)*(dati_kum!$E$34)+36,1,1,"dati_ikm")))</f>
        <v>100.78356599999999</v>
      </c>
      <c r="J9" s="18">
        <f ca="1">SUM(INDIRECT(ADDRESS(ROW(dati_ikm!G$12),COLUMN(dati_ikm!G$1)+ROW(dati_ikm!G1)+48,1,1,"dati_ikm")):INDIRECT(ADDRESS(ROW(dati_ikm!G$12),COLUMN(dati_ikm!G$1)+ROW(dati_ikm!G1)*(dati_kum!$E$34)+48,1,1,"dati_ikm")))</f>
        <v>99.860339999999994</v>
      </c>
      <c r="K9" s="18">
        <f t="shared" ca="1" si="6"/>
        <v>-0.92322599999999966</v>
      </c>
      <c r="L9" s="18">
        <f t="shared" ca="1" si="3"/>
        <v>-0.91604815808959472</v>
      </c>
      <c r="M9" s="19">
        <f ca="1">SUM(INDIRECT(ADDRESS(ROW(dati_ikm!G$30),COLUMN(dati_ikm!S$1)+ROW(dati_ikm!S1)+24,1,1,"dati_ikm")):INDIRECT(ADDRESS(ROW(dati_ikm!G$30),COLUMN(dati_ikm!S$1)+ROW(dati_ikm!S1)*(dati_kum!$E$34)+24,1,1,"dati_ikm")))</f>
        <v>107.71100000000001</v>
      </c>
      <c r="N9" s="19">
        <f t="shared" ca="1" si="4"/>
        <v>-7.8506600000000191</v>
      </c>
      <c r="O9" s="19">
        <f t="shared" ca="1" si="7"/>
        <v>-7.2886334729043654</v>
      </c>
      <c r="P9" s="58"/>
    </row>
    <row r="10" spans="1:34">
      <c r="A10" s="38" t="s">
        <v>220</v>
      </c>
      <c r="B10" s="170" t="s">
        <v>178</v>
      </c>
      <c r="C10" s="18" cm="1">
        <f t="array" aca="1" ref="C10" ca="1">INDIRECT(ADDRESS(ROW(dati_ikm!G$16),COLUMN(dati_ikm!G$16)+ROW(dati_ikm!A$1)*dati_ikm!H44+48,1,1,"dati_ikm"))</f>
        <v>0</v>
      </c>
      <c r="D10" s="170" t="s">
        <v>178</v>
      </c>
      <c r="E10" s="170" t="s">
        <v>178</v>
      </c>
      <c r="F10" s="19" cm="1">
        <f t="array" aca="1" ref="F10" ca="1">INDIRECT(ADDRESS(ROW(dati_ikm!S$40),COLUMN(dati_ikm!S$40)+ROW(dati_ikm!$G$1)*dati_ikm!H44+24,1,1,"dati_ikm"))</f>
        <v>0</v>
      </c>
      <c r="G10" s="19">
        <f t="shared" ca="1" si="1"/>
        <v>0</v>
      </c>
      <c r="H10" s="42" t="e">
        <f t="shared" ca="1" si="2"/>
        <v>#DIV/0!</v>
      </c>
      <c r="I10" s="170" t="s">
        <v>178</v>
      </c>
      <c r="J10" s="169">
        <f ca="1">SUM(INDIRECT(ADDRESS(ROW(dati_ikm!G$16),COLUMN(dati_ikm!G$1)+ROW(dati_ikm!G1)+48,1,1,"dati_ikm")):INDIRECT(ADDRESS(ROW(dati_ikm!G$16),COLUMN(dati_ikm!G$1)+ROW(dati_ikm!G1)*(dati_kum!$E$34)+48,1,1,"dati_ikm")))</f>
        <v>0</v>
      </c>
      <c r="K10" s="170" t="s">
        <v>178</v>
      </c>
      <c r="L10" s="170" t="s">
        <v>178</v>
      </c>
      <c r="M10" s="19">
        <f ca="1">SUM(INDIRECT(ADDRESS(ROW(dati_ikm!G$40),COLUMN(dati_ikm!S$1)+ROW(dati_ikm!S1)+24,1,1,"dati_ikm")):INDIRECT(ADDRESS(ROW(dati_ikm!G$40),COLUMN(dati_ikm!S$1)+ROW(dati_ikm!S1)*(dati_kum!$E$34)+24,1,1,"dati_ikm")))</f>
        <v>0</v>
      </c>
      <c r="N10" s="19">
        <f t="shared" ca="1" si="4"/>
        <v>0</v>
      </c>
      <c r="O10" s="171" t="e">
        <f t="shared" ca="1" si="7"/>
        <v>#DIV/0!</v>
      </c>
      <c r="P10" s="58"/>
    </row>
    <row r="11" spans="1:34">
      <c r="A11" s="38" t="s">
        <v>61</v>
      </c>
      <c r="B11" s="18">
        <f ca="1">B13-B12-SUM(B5:B9)</f>
        <v>47.846581999999898</v>
      </c>
      <c r="C11" s="18">
        <f ca="1">C13-C12-SUM(C5:C10)</f>
        <v>51.981982000000244</v>
      </c>
      <c r="D11" s="18">
        <f t="shared" ca="1" si="5"/>
        <v>4.1354000000003452</v>
      </c>
      <c r="E11" s="18">
        <f t="shared" ca="1" si="0"/>
        <v>8.6430416283452587</v>
      </c>
      <c r="F11" s="19" cm="1">
        <f t="array" aca="1" ref="F11" ca="1">INDIRECT(ADDRESS(ROW(dati_ikm!S$41),COLUMN(dati_ikm!S$41)+ROW(dati_ikm!$G$1)*dati_ikm!H44+24,1,1,"dati_ikm"))</f>
        <v>50.747300000000003</v>
      </c>
      <c r="G11" s="19">
        <f t="shared" ca="1" si="1"/>
        <v>1.234682000000241</v>
      </c>
      <c r="H11" s="42">
        <f t="shared" ca="1" si="2"/>
        <v>2.4330003763751762</v>
      </c>
      <c r="I11" s="100">
        <f ca="1">I13-I12-SUM(I5:I9)</f>
        <v>47.846581999999898</v>
      </c>
      <c r="J11" s="100">
        <f ca="1">J13-J12-SUM(J5:J10)</f>
        <v>51.981982000000244</v>
      </c>
      <c r="K11" s="18">
        <f t="shared" ca="1" si="6"/>
        <v>4.1354000000003452</v>
      </c>
      <c r="L11" s="18">
        <f t="shared" ca="1" si="3"/>
        <v>8.6430416283452587</v>
      </c>
      <c r="M11" s="19">
        <f ca="1">SUM(INDIRECT(ADDRESS(ROW(dati_ikm!G$41),COLUMN(dati_ikm!S$1)+ROW(dati_ikm!S1)+24,1,1,"dati_ikm")):INDIRECT(ADDRESS(ROW(dati_ikm!G$41),COLUMN(dati_ikm!S$1)+ROW(dati_ikm!S1)*(dati_kum!$E$34)+24,1,1,"dati_ikm")))</f>
        <v>50.747300000000003</v>
      </c>
      <c r="N11" s="19">
        <f t="shared" ca="1" si="4"/>
        <v>1.234682000000241</v>
      </c>
      <c r="O11" s="19">
        <f t="shared" ca="1" si="7"/>
        <v>2.4330003763751762</v>
      </c>
      <c r="P11" s="58"/>
    </row>
    <row r="12" spans="1:34">
      <c r="A12" s="38" t="s">
        <v>172</v>
      </c>
      <c r="B12" s="82" cm="1">
        <f t="array" aca="1" ref="B12" ca="1">INDIRECT(ADDRESS(ROW(dati_ikm!G$8),COLUMN(dati_ikm!G$8)+ROW(dati_ikm!A$1)*dati_ikm!H44+36,1,1,"dati_ikm"))</f>
        <v>-144.84002699999999</v>
      </c>
      <c r="C12" s="129" cm="1">
        <f t="array" aca="1" ref="C12" ca="1">INDIRECT(ADDRESS(ROW(dati_ikm!G$8),COLUMN(dati_ikm!G$8)+ROW(dati_ikm!A$1)*dati_ikm!H44+48,1,1,"dati_ikm"))</f>
        <v>-167.333765</v>
      </c>
      <c r="D12" s="18">
        <f t="shared" ca="1" si="5"/>
        <v>-22.493738000000008</v>
      </c>
      <c r="E12" s="122">
        <f t="shared" ca="1" si="0"/>
        <v>15.530056480864914</v>
      </c>
      <c r="F12" s="89" t="s">
        <v>178</v>
      </c>
      <c r="G12" s="89" t="s">
        <v>178</v>
      </c>
      <c r="H12" s="90" t="s">
        <v>178</v>
      </c>
      <c r="I12" s="101">
        <f ca="1">SUM(INDIRECT(ADDRESS(ROW(dati_ikm!G$8),COLUMN(dati_ikm!G$1)+ROW(dati_ikm!G1)+36,1,1,"dati_ikm")):INDIRECT(ADDRESS(ROW(dati_ikm!G$8),COLUMN(dati_ikm!G$1)+ROW(dati_ikm!G1)*(dati_kum!$E$34)+36,1,1,"dati_ikm")))</f>
        <v>-144.84002699999999</v>
      </c>
      <c r="J12" s="82">
        <f ca="1">SUM(INDIRECT(ADDRESS(ROW(dati_ikm!G$8),COLUMN(dati_ikm!G$1)+ROW(dati_ikm!G1)+48,1,1,"dati_ikm")):INDIRECT(ADDRESS(ROW(dati_ikm!G$8),COLUMN(dati_ikm!G$1)+ROW(dati_ikm!G1)*(dati_kum!$E$34)+48,1,1,"dati_ikm")))</f>
        <v>-167.333765</v>
      </c>
      <c r="K12" s="18">
        <f t="shared" ca="1" si="6"/>
        <v>-22.493738000000008</v>
      </c>
      <c r="L12" s="18">
        <f t="shared" ca="1" si="3"/>
        <v>15.530056480864914</v>
      </c>
      <c r="M12" s="89" t="s">
        <v>178</v>
      </c>
      <c r="N12" s="89" t="s">
        <v>178</v>
      </c>
      <c r="O12" s="89" t="s">
        <v>178</v>
      </c>
      <c r="P12" s="55"/>
    </row>
    <row r="13" spans="1:34" s="46" customFormat="1" ht="33" customHeight="1">
      <c r="A13" s="30" t="s">
        <v>177</v>
      </c>
      <c r="B13" s="91" cm="1">
        <f t="array" aca="1" ref="B13" ca="1">INDIRECT(ADDRESS(ROW(dati_ikm!G$4),COLUMN(dati_ikm!G$4)+ROW(dati_ikm!A$1)*dati_ikm!H44+36,1,1,"dati_ikm"))</f>
        <v>1080.4541019999999</v>
      </c>
      <c r="C13" s="91" cm="1">
        <f t="array" aca="1" ref="C13" ca="1">INDIRECT(ADDRESS(ROW(dati_ikm!G$4),COLUMN(dati_ikm!G$4)+ROW(dati_ikm!A$1)*dati_ikm!H44+48,1,1,"dati_ikm"))</f>
        <v>1197.0998890000001</v>
      </c>
      <c r="D13" s="91">
        <f ca="1">C13-B13</f>
        <v>116.64578700000015</v>
      </c>
      <c r="E13" s="45">
        <f t="shared" ca="1" si="0"/>
        <v>10.795996496665623</v>
      </c>
      <c r="F13" s="40" t="s">
        <v>178</v>
      </c>
      <c r="G13" s="40" t="s">
        <v>178</v>
      </c>
      <c r="H13" s="43" t="s">
        <v>178</v>
      </c>
      <c r="I13" s="92">
        <f ca="1">SUM(INDIRECT(ADDRESS(ROW(dati_ikm!G$4),COLUMN(dati_ikm!G$1)+ROW(dati_ikm!G1)+36,1,1,"dati_ikm")):INDIRECT(ADDRESS(ROW(dati_ikm!G$4),COLUMN(dati_ikm!G$1)+ROW(dati_ikm!G1)*(dati_kum!$E$34)+36,1,1,"dati_ikm")))</f>
        <v>1080.4541019999999</v>
      </c>
      <c r="J13" s="91">
        <f ca="1">SUM(INDIRECT(ADDRESS(ROW(dati_ikm!G$4),COLUMN(dati_ikm!G$1)+ROW(dati_ikm!G1)+48,1,1,"dati_ikm")):INDIRECT(ADDRESS(ROW(dati_ikm!G$4),COLUMN(dati_ikm!G$1)+ROW(dati_ikm!G1)*(dati_kum!$E$34)+48,1,1,"dati_ikm")))</f>
        <v>1197.0998890000001</v>
      </c>
      <c r="K13" s="91">
        <f ca="1">J13-I13</f>
        <v>116.64578700000015</v>
      </c>
      <c r="L13" s="45">
        <f t="shared" ca="1" si="3"/>
        <v>10.795996496665623</v>
      </c>
      <c r="M13" s="40" t="s">
        <v>178</v>
      </c>
      <c r="N13" s="40" t="s">
        <v>178</v>
      </c>
      <c r="O13" s="40" t="s">
        <v>178</v>
      </c>
      <c r="P13" s="7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46" customFormat="1" ht="30" customHeight="1">
      <c r="A14" s="30" t="s">
        <v>179</v>
      </c>
      <c r="B14" s="45">
        <f ca="1">B13-B12</f>
        <v>1225.2941289999999</v>
      </c>
      <c r="C14" s="45">
        <f ca="1">C13-C12</f>
        <v>1364.4336540000002</v>
      </c>
      <c r="D14" s="40" t="s">
        <v>178</v>
      </c>
      <c r="E14" s="40" t="s">
        <v>178</v>
      </c>
      <c r="F14" s="91">
        <f ca="1">SUM(F5:F11)</f>
        <v>1313.098189</v>
      </c>
      <c r="G14" s="91">
        <f ca="1">C14-F14</f>
        <v>51.335465000000113</v>
      </c>
      <c r="H14" s="48">
        <f ca="1">C14/F14*100-100</f>
        <v>3.9094917219477026</v>
      </c>
      <c r="I14" s="92">
        <f ca="1">I13-I12</f>
        <v>1225.2941289999999</v>
      </c>
      <c r="J14" s="91">
        <f ca="1">J13-J12</f>
        <v>1364.4336540000002</v>
      </c>
      <c r="K14" s="93"/>
      <c r="L14" s="40" t="s">
        <v>178</v>
      </c>
      <c r="M14" s="45">
        <f ca="1">SUM(INDIRECT(ADDRESS(ROW(dati_ikm!G$27),COLUMN(dati_ikm!S$1)+ROW(dati_ikm!S1)+24,1,1,"dati_ikm")):INDIRECT(ADDRESS(ROW(dati_ikm!G$27),COLUMN(dati_ikm!S$1)+ROW(dati_ikm!S1)*(dati_kum!$E$34)+24,1,1,"dati_ikm")))</f>
        <v>1313.0981889999998</v>
      </c>
      <c r="N14" s="45">
        <f ca="1">J14-M14</f>
        <v>51.33546500000034</v>
      </c>
      <c r="O14" s="47">
        <f ca="1">J14/M14*100-100</f>
        <v>3.9094917219477168</v>
      </c>
      <c r="P14" s="78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79" customFormat="1">
      <c r="A15" s="49" t="s">
        <v>212</v>
      </c>
      <c r="B15" s="50"/>
      <c r="C15" s="55"/>
      <c r="D15" s="55"/>
      <c r="E15" s="55"/>
      <c r="F15" s="55"/>
      <c r="G15" s="58"/>
      <c r="H15" s="55"/>
      <c r="I15" s="55"/>
      <c r="J15" s="55"/>
      <c r="K15" s="146"/>
      <c r="L15" s="51"/>
      <c r="M15" s="55"/>
      <c r="N15" s="145"/>
      <c r="O15" s="145"/>
      <c r="P15" s="55"/>
    </row>
    <row r="16" spans="1:34" s="52" customFormat="1">
      <c r="B16" s="2"/>
      <c r="C16" s="2"/>
      <c r="D16" s="2"/>
      <c r="E16" s="2"/>
      <c r="F16" s="2"/>
      <c r="G16" s="2"/>
      <c r="H16" s="51"/>
      <c r="I16" s="2"/>
      <c r="J16" s="2"/>
      <c r="K16" s="146"/>
      <c r="L16" s="51"/>
      <c r="M16" s="2"/>
      <c r="N16" s="145"/>
      <c r="O16" s="145"/>
      <c r="P16" s="2"/>
    </row>
    <row r="17" spans="1:22" s="52" customFormat="1">
      <c r="A17" s="2"/>
      <c r="B17" s="2"/>
      <c r="C17" s="50"/>
      <c r="D17" s="2"/>
      <c r="E17" s="50"/>
      <c r="F17" s="51"/>
      <c r="G17" s="2"/>
      <c r="H17" s="2"/>
      <c r="I17" s="2"/>
      <c r="J17" s="2"/>
      <c r="K17" s="51"/>
      <c r="L17" s="51"/>
      <c r="M17" s="2"/>
      <c r="N17" s="2"/>
    </row>
    <row r="18" spans="1:22" s="52" customFormat="1">
      <c r="A18" s="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"/>
    </row>
    <row r="19" spans="1:22" s="52" customFormat="1">
      <c r="A19" s="2"/>
      <c r="B19" s="2"/>
      <c r="C19" s="53"/>
      <c r="D19" s="2"/>
      <c r="E19" s="2"/>
      <c r="F19" s="51"/>
      <c r="G19" s="2"/>
      <c r="H19" s="2"/>
      <c r="I19" s="2"/>
      <c r="J19" s="2"/>
      <c r="K19" s="2"/>
      <c r="L19" s="2"/>
      <c r="M19" s="2"/>
      <c r="N19" s="2"/>
    </row>
    <row r="20" spans="1:22" s="52" customFormat="1">
      <c r="A20" s="2"/>
      <c r="B20" s="2"/>
      <c r="C20" s="53"/>
      <c r="D20" s="2"/>
      <c r="E20" s="2"/>
      <c r="F20" s="51"/>
      <c r="G20" s="2"/>
      <c r="H20" s="2"/>
      <c r="I20" s="2"/>
      <c r="J20" s="2"/>
      <c r="K20" s="2"/>
      <c r="L20" s="2"/>
      <c r="M20" s="2"/>
      <c r="N20" s="2"/>
    </row>
    <row r="21" spans="1:22" s="52" customFormat="1">
      <c r="A21" s="2"/>
      <c r="B21" s="2"/>
      <c r="C21" s="53"/>
      <c r="D21" s="2"/>
      <c r="E21" s="2"/>
      <c r="F21" s="51"/>
      <c r="G21" s="2"/>
      <c r="H21" s="2"/>
      <c r="I21" s="2"/>
      <c r="J21" s="2"/>
      <c r="K21" s="2"/>
      <c r="L21" s="2"/>
      <c r="M21" s="2"/>
      <c r="N21" s="2"/>
    </row>
    <row r="22" spans="1:22" s="52" customFormat="1">
      <c r="A22" s="2"/>
      <c r="B22" s="2"/>
      <c r="C22" s="53"/>
      <c r="D22" s="2"/>
      <c r="E22" s="2"/>
      <c r="F22" s="51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2" customFormat="1">
      <c r="A23" s="2"/>
      <c r="B23" s="2"/>
      <c r="C23" s="53"/>
      <c r="D23" s="2"/>
      <c r="E23" s="2"/>
      <c r="F23" s="51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2" customFormat="1">
      <c r="A24" s="2"/>
      <c r="B24" s="2"/>
      <c r="C24" s="53"/>
      <c r="D24" s="2"/>
      <c r="E24" s="2"/>
      <c r="F24" s="51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2" customFormat="1">
      <c r="A25" s="2"/>
      <c r="B25" s="2"/>
      <c r="C25" s="53"/>
      <c r="D25" s="2"/>
      <c r="E25" s="2"/>
      <c r="F25" s="51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2" customFormat="1">
      <c r="A26" s="2"/>
      <c r="B26" s="2"/>
      <c r="C26" s="53"/>
      <c r="D26" s="2"/>
      <c r="E26" s="2"/>
      <c r="F26" s="51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22" s="52" customFormat="1">
      <c r="A27" s="2"/>
      <c r="B27" s="2"/>
      <c r="C27" s="53"/>
      <c r="D27" s="2"/>
      <c r="E27" s="2"/>
      <c r="F27" s="51"/>
      <c r="G27" s="2"/>
      <c r="H27" s="2"/>
      <c r="I27" s="2"/>
      <c r="J27" s="2"/>
      <c r="K27" s="2"/>
      <c r="L27" s="2"/>
      <c r="M27" s="2"/>
      <c r="N27" s="2"/>
      <c r="O27" s="2"/>
      <c r="P27" s="2"/>
      <c r="V27" s="2"/>
    </row>
    <row r="28" spans="1:22" s="52" customFormat="1">
      <c r="A28" s="2"/>
      <c r="B28" s="2"/>
      <c r="C28" s="53"/>
      <c r="D28" s="2"/>
      <c r="E28" s="2"/>
      <c r="F28" s="5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52" customFormat="1">
      <c r="A29" s="2"/>
      <c r="B29" s="2"/>
      <c r="C29" s="53"/>
      <c r="D29" s="2"/>
      <c r="E29" s="2"/>
      <c r="F29" s="51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2" customFormat="1">
      <c r="A30" s="2"/>
      <c r="B30" s="2"/>
      <c r="C30" s="53"/>
      <c r="D30" s="2"/>
      <c r="E30" s="2"/>
      <c r="F30" s="51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2" customFormat="1">
      <c r="A31" s="2"/>
      <c r="B31" s="2"/>
      <c r="C31" s="53"/>
      <c r="D31" s="2"/>
      <c r="E31" s="2"/>
      <c r="F31" s="51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2" customFormat="1">
      <c r="A32" s="2"/>
      <c r="B32" s="2"/>
      <c r="C32" s="53"/>
      <c r="D32" s="2"/>
      <c r="E32" s="2"/>
      <c r="F32" s="51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2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2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2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2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2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2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2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2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2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2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2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2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2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2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2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2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2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2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2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2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2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2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2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2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2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2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2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2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2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2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2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2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2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2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2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2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2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2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2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2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2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2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2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2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2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2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52" customFormat="1">
      <c r="I94" s="2"/>
      <c r="J94" s="2"/>
      <c r="K94" s="2"/>
      <c r="L94" s="2"/>
      <c r="M94" s="2"/>
      <c r="N94" s="2"/>
      <c r="O94" s="2"/>
      <c r="P94" s="2"/>
    </row>
    <row r="95" spans="1:16" s="52" customFormat="1" hidden="1">
      <c r="I95" s="2"/>
      <c r="J95" s="2"/>
      <c r="K95" s="2"/>
      <c r="L95" s="2"/>
      <c r="M95" s="2"/>
      <c r="N95" s="2"/>
      <c r="O95" s="2"/>
      <c r="P95" s="2"/>
    </row>
    <row r="96" spans="1:16" hidden="1">
      <c r="A96" s="52"/>
      <c r="B96" s="52"/>
      <c r="C96" s="52"/>
      <c r="D96" s="52"/>
      <c r="E96" s="52"/>
      <c r="F96" s="52"/>
      <c r="G96" s="52"/>
      <c r="H96" s="52"/>
      <c r="I96" s="2"/>
      <c r="J96" s="2"/>
      <c r="K96" s="2"/>
      <c r="L96" s="2"/>
      <c r="M96" s="2"/>
      <c r="N96" s="2"/>
      <c r="O96" s="2"/>
    </row>
    <row r="97" spans="1:15" hidden="1">
      <c r="A97" s="52"/>
      <c r="B97" s="52"/>
      <c r="C97" s="52"/>
      <c r="D97" s="52"/>
      <c r="E97" s="52"/>
      <c r="F97" s="52"/>
      <c r="G97" s="52"/>
      <c r="H97" s="52"/>
      <c r="I97" s="2"/>
      <c r="J97" s="2"/>
      <c r="K97" s="2"/>
      <c r="L97" s="2"/>
      <c r="M97" s="2"/>
      <c r="N97" s="2"/>
      <c r="O97" s="2"/>
    </row>
    <row r="98" spans="1:15" hidden="1">
      <c r="A98" s="52"/>
      <c r="B98" s="52"/>
      <c r="C98" s="52"/>
      <c r="D98" s="52"/>
      <c r="E98" s="52"/>
      <c r="F98" s="52"/>
      <c r="G98" s="52"/>
      <c r="H98" s="52"/>
      <c r="I98" s="2"/>
      <c r="J98" s="2"/>
      <c r="K98" s="2"/>
      <c r="L98" s="2"/>
      <c r="M98" s="2"/>
      <c r="N98" s="2"/>
      <c r="O98" s="2"/>
    </row>
    <row r="99" spans="1:15" hidden="1">
      <c r="A99" s="52"/>
      <c r="B99" s="52"/>
      <c r="C99" s="52"/>
      <c r="D99" s="52"/>
      <c r="E99" s="52"/>
      <c r="F99" s="52"/>
      <c r="G99" s="52"/>
      <c r="H99" s="52"/>
      <c r="I99" s="2"/>
      <c r="J99" s="2"/>
      <c r="K99" s="2"/>
      <c r="L99" s="2"/>
      <c r="M99" s="2"/>
      <c r="N99" s="2"/>
      <c r="O99" s="2"/>
    </row>
    <row r="100" spans="1:15" hidden="1">
      <c r="A100" s="52"/>
      <c r="B100" s="52"/>
      <c r="C100" s="52"/>
      <c r="D100" s="52"/>
      <c r="E100" s="52"/>
      <c r="F100" s="52"/>
      <c r="G100" s="52"/>
      <c r="H100" s="52"/>
      <c r="I100" s="2"/>
      <c r="J100" s="2"/>
      <c r="K100" s="2"/>
      <c r="L100" s="2"/>
      <c r="M100" s="2"/>
      <c r="N100" s="2"/>
      <c r="O100" s="2"/>
    </row>
    <row r="101" spans="1:15" hidden="1">
      <c r="A101" s="52"/>
      <c r="B101" s="52"/>
      <c r="C101" s="52"/>
      <c r="D101" s="52"/>
      <c r="E101" s="52"/>
      <c r="F101" s="52"/>
      <c r="G101" s="52"/>
      <c r="H101" s="52"/>
      <c r="I101" s="2"/>
      <c r="J101" s="2"/>
      <c r="K101" s="2"/>
      <c r="L101" s="2"/>
      <c r="M101" s="2"/>
      <c r="N101" s="2"/>
      <c r="O101" s="2"/>
    </row>
    <row r="102" spans="1:15" hidden="1">
      <c r="A102" s="52"/>
      <c r="B102" s="52"/>
      <c r="C102" s="52"/>
      <c r="D102" s="52"/>
      <c r="E102" s="52"/>
      <c r="F102" s="52"/>
      <c r="G102" s="52"/>
      <c r="H102" s="52"/>
      <c r="I102" s="2"/>
      <c r="J102" s="2"/>
      <c r="K102" s="2"/>
      <c r="L102" s="2"/>
      <c r="M102" s="2"/>
      <c r="N102" s="2"/>
      <c r="O102" s="2"/>
    </row>
    <row r="103" spans="1:15" hidden="1">
      <c r="A103" s="52"/>
      <c r="B103" s="52"/>
      <c r="C103" s="52"/>
      <c r="D103" s="52"/>
      <c r="E103" s="52"/>
      <c r="F103" s="52"/>
      <c r="G103" s="52"/>
      <c r="H103" s="52"/>
      <c r="I103" s="2"/>
      <c r="J103" s="2"/>
      <c r="K103" s="2"/>
      <c r="L103" s="2"/>
      <c r="M103" s="2"/>
      <c r="N103" s="2"/>
      <c r="O103" s="2"/>
    </row>
    <row r="104" spans="1:15" hidden="1">
      <c r="A104" s="2"/>
      <c r="G104" s="2"/>
      <c r="H104" s="2"/>
      <c r="I104" s="2"/>
      <c r="J104" s="2"/>
      <c r="K104" s="2"/>
      <c r="L104" s="2"/>
      <c r="M104" s="2"/>
      <c r="N104" s="2"/>
      <c r="O104" s="2"/>
    </row>
  </sheetData>
  <mergeCells count="2">
    <mergeCell ref="B3:H3"/>
    <mergeCell ref="I3:O3"/>
  </mergeCells>
  <conditionalFormatting sqref="H5:H11 H14">
    <cfRule type="cellIs" dxfId="19" priority="22" operator="lessThan">
      <formula>0</formula>
    </cfRule>
    <cfRule type="cellIs" dxfId="18" priority="23" operator="greaterThan">
      <formula>0</formula>
    </cfRule>
  </conditionalFormatting>
  <conditionalFormatting sqref="H10">
    <cfRule type="containsErrors" dxfId="17" priority="7">
      <formula>ISERROR(H10)</formula>
    </cfRule>
  </conditionalFormatting>
  <conditionalFormatting sqref="O5:O11">
    <cfRule type="cellIs" dxfId="16" priority="2" operator="lessThan">
      <formula>0</formula>
    </cfRule>
    <cfRule type="cellIs" dxfId="15" priority="3" operator="greaterThan">
      <formula>0</formula>
    </cfRule>
  </conditionalFormatting>
  <conditionalFormatting sqref="O10">
    <cfRule type="containsErrors" dxfId="14" priority="1">
      <formula>ISERROR(O10)</formula>
    </cfRule>
  </conditionalFormatting>
  <conditionalFormatting sqref="O14">
    <cfRule type="cellIs" dxfId="13" priority="8" operator="lessThan">
      <formula>0</formula>
    </cfRule>
    <cfRule type="cellIs" dxfId="12" priority="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ignoredErrors>
    <ignoredError sqref="H1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80" zoomScaleNormal="80" workbookViewId="0">
      <selection activeCell="O1" sqref="O1"/>
    </sheetView>
  </sheetViews>
  <sheetFormatPr defaultColWidth="0" defaultRowHeight="15" zeroHeight="1"/>
  <cols>
    <col min="1" max="1" width="3.5703125" hidden="1" customWidth="1"/>
    <col min="2" max="2" width="45.28515625" hidden="1" customWidth="1"/>
    <col min="3" max="3" width="14.7109375" hidden="1" customWidth="1"/>
    <col min="4" max="4" width="15.85546875" hidden="1" customWidth="1"/>
    <col min="5" max="5" width="20.28515625" hidden="1" customWidth="1"/>
    <col min="6" max="6" width="22.140625" hidden="1" customWidth="1"/>
    <col min="7" max="8" width="12.7109375" hidden="1" customWidth="1"/>
    <col min="9" max="9" width="15.5703125" hidden="1" customWidth="1"/>
    <col min="10" max="10" width="13.28515625" hidden="1" customWidth="1"/>
    <col min="11" max="11" width="14.5703125" hidden="1" customWidth="1"/>
    <col min="12" max="12" width="12.7109375" hidden="1" customWidth="1"/>
    <col min="13" max="13" width="11.7109375" hidden="1" customWidth="1"/>
    <col min="14" max="14" width="9.140625" hidden="1" customWidth="1"/>
    <col min="15" max="33" width="9.140625" customWidth="1"/>
    <col min="34" max="16384" width="9.140625" hidden="1"/>
  </cols>
  <sheetData>
    <row r="1" spans="1:33">
      <c r="A1" s="52"/>
      <c r="B1" s="80" t="s">
        <v>200</v>
      </c>
      <c r="C1" s="2"/>
      <c r="D1" s="2"/>
      <c r="E1" s="2"/>
      <c r="F1" s="2"/>
      <c r="G1" s="2"/>
      <c r="H1" s="2"/>
      <c r="I1" s="2"/>
      <c r="J1" s="2"/>
      <c r="K1" s="2"/>
      <c r="L1" s="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>
      <c r="A2" s="52"/>
      <c r="B2" s="49" t="s">
        <v>2</v>
      </c>
      <c r="C2" s="54">
        <v>2023</v>
      </c>
      <c r="D2" s="54">
        <v>2024</v>
      </c>
      <c r="E2" s="54"/>
      <c r="F2" s="54" t="s">
        <v>183</v>
      </c>
      <c r="G2" s="55" t="s">
        <v>55</v>
      </c>
      <c r="H2" s="55"/>
      <c r="I2" s="54" t="s">
        <v>54</v>
      </c>
      <c r="J2" s="55"/>
      <c r="K2" s="54" t="s">
        <v>56</v>
      </c>
      <c r="L2" s="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75">
      <c r="A3" s="52"/>
      <c r="B3" s="117" t="s">
        <v>1</v>
      </c>
      <c r="C3" s="117" t="s">
        <v>214</v>
      </c>
      <c r="D3" s="117" t="s">
        <v>215</v>
      </c>
      <c r="E3" s="117" t="s">
        <v>188</v>
      </c>
      <c r="F3" s="117" t="s">
        <v>187</v>
      </c>
      <c r="G3" s="117" t="s">
        <v>216</v>
      </c>
      <c r="H3" s="117" t="s">
        <v>172</v>
      </c>
      <c r="I3" s="117" t="s">
        <v>217</v>
      </c>
      <c r="J3" s="117" t="s">
        <v>173</v>
      </c>
      <c r="K3" s="118" t="s">
        <v>174</v>
      </c>
      <c r="L3" s="119" t="s">
        <v>207</v>
      </c>
      <c r="M3" s="119" t="s">
        <v>206</v>
      </c>
      <c r="N3" s="120">
        <v>1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>
      <c r="A4" s="52">
        <v>1</v>
      </c>
      <c r="B4" s="121" t="s">
        <v>141</v>
      </c>
      <c r="C4" s="122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22">
        <f ca="1">IF(INDIRECT(ADDRESS(ROW(dati_ikm!G$4),COLUMN(dati_ikm!G$1)+ROW(dati_ikm!G1)+48,1,1,"dati_ikm"))="","",INDIRECT(ADDRESS(ROW(dati_ikm!G$4),COLUMN(dati_ikm!G$1)+ROW(dati_ikm!G1)+48,1,1,"dati_ikm")))</f>
        <v>1197.0998890000001</v>
      </c>
      <c r="E4" s="122">
        <f ca="1">IFERROR(D4-C4,"")</f>
        <v>116.64578700000015</v>
      </c>
      <c r="F4" s="122">
        <f ca="1">IFERROR(((D4/C4)*100-100),NA())</f>
        <v>10.795996496665623</v>
      </c>
      <c r="G4" s="123" cm="1">
        <f t="array" aca="1" ref="G4" ca="1">INDIRECT(ADDRESS(ROW(dati_ikm!S$27),COLUMN(dati_ikm!S$1)+ROW(dati_ikm!S1)+24,1,1,"dati_ikm"))</f>
        <v>1313.0981889999998</v>
      </c>
      <c r="H4" s="122">
        <f ca="1">IF(INDIRECT(ADDRESS(ROW(dati_ikm!G$8),COLUMN(dati_ikm!G$1)+ROW(dati_ikm!G1)+48,1,1,"dati_ikm"))="","",INDIRECT(ADDRESS(ROW(dati_ikm!G$8),COLUMN(dati_ikm!G$1)+ROW(dati_ikm!G1)+48,1,1,"dati_ikm")))</f>
        <v>-167.333765</v>
      </c>
      <c r="I4" s="122">
        <f ca="1">IFERROR(D4-H4,"")</f>
        <v>1364.4336540000002</v>
      </c>
      <c r="J4" s="123">
        <f ca="1">IFERROR(I4-G4,"")</f>
        <v>51.33546500000034</v>
      </c>
      <c r="K4" s="124">
        <f ca="1">IFERROR(I4/G4*100,NA())</f>
        <v>103.90949172194772</v>
      </c>
      <c r="L4" s="125">
        <f ca="1">IFERROR(I4/G4*100-100,NA())</f>
        <v>3.9094917219477168</v>
      </c>
      <c r="M4" s="125">
        <f ca="1">IF(A4&lt;=dati_kum!E$34,SUM(_xlfn.TAKE(I$4:I$15,A4))/SUM(_xlfn.TAKE(G$4:G$15,A4))*100-100,NA())</f>
        <v>3.9094917219477168</v>
      </c>
      <c r="N4" s="52">
        <v>0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>
      <c r="A5" s="52">
        <v>2</v>
      </c>
      <c r="B5" s="121" t="s">
        <v>142</v>
      </c>
      <c r="C5" s="122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22" t="str">
        <f ca="1">IF(INDIRECT(ADDRESS(ROW(dati_ikm!G$4),COLUMN(dati_ikm!G$1)+ROW(dati_ikm!G2)+48,1,1,"dati_ikm"))="","",INDIRECT(ADDRESS(ROW(dati_ikm!G$4),COLUMN(dati_ikm!G$1)+ROW(dati_ikm!G2)+48,1,1,"dati_ikm")))</f>
        <v/>
      </c>
      <c r="E5" s="122" t="str">
        <f t="shared" ref="E5:E15" ca="1" si="0">IFERROR(D5-C5,"")</f>
        <v/>
      </c>
      <c r="F5" s="122" t="e">
        <f t="shared" ref="F5:F15" ca="1" si="1">IFERROR(((D5/C5)*100-100),NA())</f>
        <v>#N/A</v>
      </c>
      <c r="G5" s="123" cm="1">
        <f t="array" aca="1" ref="G5" ca="1">INDIRECT(ADDRESS(ROW(dati_ikm!S$27),COLUMN(dati_ikm!S$1)+ROW(dati_ikm!S2)+24,1,1,"dati_ikm"))</f>
        <v>1065.9577899999999</v>
      </c>
      <c r="H5" s="122" t="str">
        <f ca="1">IF(INDIRECT(ADDRESS(ROW(dati_ikm!G$8),COLUMN(dati_ikm!G$1)+ROW(dati_ikm!G2)+48,1,1,"dati_ikm"))="","",INDIRECT(ADDRESS(ROW(dati_ikm!G$8),COLUMN(dati_ikm!G$1)+ROW(dati_ikm!G2)+48,1,1,"dati_ikm")))</f>
        <v/>
      </c>
      <c r="I5" s="122" t="str">
        <f t="shared" ref="I5:I15" ca="1" si="2">IFERROR(D5-H5,"")</f>
        <v/>
      </c>
      <c r="J5" s="123" t="str">
        <f t="shared" ref="J5:J15" ca="1" si="3">IFERROR(I5-G5,"")</f>
        <v/>
      </c>
      <c r="K5" s="124" t="e">
        <f t="shared" ref="K5:K15" ca="1" si="4">IFERROR(I5/G5*100,NA())</f>
        <v>#N/A</v>
      </c>
      <c r="L5" s="125" t="e">
        <f t="shared" ref="L5:L16" ca="1" si="5">IFERROR(I5/G5*100-100,NA())</f>
        <v>#N/A</v>
      </c>
      <c r="M5" s="125" t="e">
        <f ca="1">IF(A5&lt;=dati_kum!E$34,SUM(_xlfn.TAKE(I$4:I$15,A5))/SUM(_xlfn.TAKE(G$4:G$15,A5))*100-100,NA())</f>
        <v>#N/A</v>
      </c>
      <c r="N5" s="52">
        <v>0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>
      <c r="A6" s="52">
        <v>3</v>
      </c>
      <c r="B6" s="121" t="s">
        <v>143</v>
      </c>
      <c r="C6" s="122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22" t="str">
        <f ca="1">IF(INDIRECT(ADDRESS(ROW(dati_ikm!G$4),COLUMN(dati_ikm!G$1)+ROW(dati_ikm!G3)+48,1,1,"dati_ikm"))="","",INDIRECT(ADDRESS(ROW(dati_ikm!G$4),COLUMN(dati_ikm!G$1)+ROW(dati_ikm!G3)+48,1,1,"dati_ikm")))</f>
        <v/>
      </c>
      <c r="E6" s="122" t="str">
        <f t="shared" ca="1" si="0"/>
        <v/>
      </c>
      <c r="F6" s="122" t="e">
        <f t="shared" ca="1" si="1"/>
        <v>#N/A</v>
      </c>
      <c r="G6" s="123" cm="1">
        <f t="array" aca="1" ref="G6" ca="1">INDIRECT(ADDRESS(ROW(dati_ikm!S$27),COLUMN(dati_ikm!S$1)+ROW(dati_ikm!S3)+24,1,1,"dati_ikm"))</f>
        <v>922.36924700000009</v>
      </c>
      <c r="H6" s="122" t="str">
        <f ca="1">IF(INDIRECT(ADDRESS(ROW(dati_ikm!G$8),COLUMN(dati_ikm!G$1)+ROW(dati_ikm!G3)+48,1,1,"dati_ikm"))="","",INDIRECT(ADDRESS(ROW(dati_ikm!G$8),COLUMN(dati_ikm!G$1)+ROW(dati_ikm!G3)+48,1,1,"dati_ikm")))</f>
        <v/>
      </c>
      <c r="I6" s="122" t="str">
        <f t="shared" ca="1" si="2"/>
        <v/>
      </c>
      <c r="J6" s="123" t="str">
        <f t="shared" ca="1" si="3"/>
        <v/>
      </c>
      <c r="K6" s="124" t="e">
        <f t="shared" ca="1" si="4"/>
        <v>#N/A</v>
      </c>
      <c r="L6" s="125" t="e">
        <f t="shared" ca="1" si="5"/>
        <v>#N/A</v>
      </c>
      <c r="M6" s="125" t="e">
        <f ca="1">IF(A6&lt;=dati_kum!E$34,SUM(_xlfn.TAKE(I$4:I$15,A6))/SUM(_xlfn.TAKE(G$4:G$15,A6))*100-100,NA())</f>
        <v>#N/A</v>
      </c>
      <c r="N6" s="52">
        <v>0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>
      <c r="A7" s="52">
        <v>4</v>
      </c>
      <c r="B7" s="121" t="s">
        <v>144</v>
      </c>
      <c r="C7" s="122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22" t="str">
        <f ca="1">IF(INDIRECT(ADDRESS(ROW(dati_ikm!G$4),COLUMN(dati_ikm!G$1)+ROW(dati_ikm!G4)+48,1,1,"dati_ikm"))="","",INDIRECT(ADDRESS(ROW(dati_ikm!G$4),COLUMN(dati_ikm!G$1)+ROW(dati_ikm!G4)+48,1,1,"dati_ikm")))</f>
        <v/>
      </c>
      <c r="E7" s="122" t="str">
        <f t="shared" ca="1" si="0"/>
        <v/>
      </c>
      <c r="F7" s="122" t="e">
        <f t="shared" ca="1" si="1"/>
        <v>#N/A</v>
      </c>
      <c r="G7" s="123" cm="1">
        <f t="array" aca="1" ref="G7" ca="1">INDIRECT(ADDRESS(ROW(dati_ikm!S$27),COLUMN(dati_ikm!S$1)+ROW(dati_ikm!S4)+24,1,1,"dati_ikm"))</f>
        <v>1196.785384</v>
      </c>
      <c r="H7" s="122" t="str">
        <f ca="1">IF(INDIRECT(ADDRESS(ROW(dati_ikm!G$8),COLUMN(dati_ikm!G$1)+ROW(dati_ikm!G4)+48,1,1,"dati_ikm"))="","",INDIRECT(ADDRESS(ROW(dati_ikm!G$8),COLUMN(dati_ikm!G$1)+ROW(dati_ikm!G4)+48,1,1,"dati_ikm")))</f>
        <v/>
      </c>
      <c r="I7" s="122" t="str">
        <f t="shared" ca="1" si="2"/>
        <v/>
      </c>
      <c r="J7" s="123" t="str">
        <f t="shared" ca="1" si="3"/>
        <v/>
      </c>
      <c r="K7" s="124" t="e">
        <f t="shared" ca="1" si="4"/>
        <v>#N/A</v>
      </c>
      <c r="L7" s="125" t="e">
        <f t="shared" ca="1" si="5"/>
        <v>#N/A</v>
      </c>
      <c r="M7" s="125" t="e">
        <f ca="1">IF(A7&lt;=dati_kum!E$34,SUM(_xlfn.TAKE(I$4:I$15,A7))/SUM(_xlfn.TAKE(G$4:G$15,A7))*100-100,NA())</f>
        <v>#N/A</v>
      </c>
      <c r="N7" s="52">
        <v>0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>
      <c r="A8" s="52">
        <v>5</v>
      </c>
      <c r="B8" s="121" t="s">
        <v>145</v>
      </c>
      <c r="C8" s="122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22" t="str">
        <f ca="1">IF(INDIRECT(ADDRESS(ROW(dati_ikm!G$4),COLUMN(dati_ikm!G$1)+ROW(dati_ikm!G5)+48,1,1,"dati_ikm"))="","",INDIRECT(ADDRESS(ROW(dati_ikm!G$4),COLUMN(dati_ikm!G$1)+ROW(dati_ikm!G5)+48,1,1,"dati_ikm")))</f>
        <v/>
      </c>
      <c r="E8" s="122" t="str">
        <f t="shared" ca="1" si="0"/>
        <v/>
      </c>
      <c r="F8" s="122" t="e">
        <f t="shared" ca="1" si="1"/>
        <v>#N/A</v>
      </c>
      <c r="G8" s="123" cm="1">
        <f t="array" aca="1" ref="G8" ca="1">INDIRECT(ADDRESS(ROW(dati_ikm!S$27),COLUMN(dati_ikm!S$1)+ROW(dati_ikm!S5)+24,1,1,"dati_ikm"))</f>
        <v>1223.2900980000002</v>
      </c>
      <c r="H8" s="122" t="str">
        <f ca="1">IF(INDIRECT(ADDRESS(ROW(dati_ikm!G$8),COLUMN(dati_ikm!G$1)+ROW(dati_ikm!G5)+48,1,1,"dati_ikm"))="","",INDIRECT(ADDRESS(ROW(dati_ikm!G$8),COLUMN(dati_ikm!G$1)+ROW(dati_ikm!G5)+48,1,1,"dati_ikm")))</f>
        <v/>
      </c>
      <c r="I8" s="122" t="str">
        <f t="shared" ca="1" si="2"/>
        <v/>
      </c>
      <c r="J8" s="123" t="str">
        <f t="shared" ca="1" si="3"/>
        <v/>
      </c>
      <c r="K8" s="124" t="e">
        <f t="shared" ca="1" si="4"/>
        <v>#N/A</v>
      </c>
      <c r="L8" s="125" t="e">
        <f t="shared" ca="1" si="5"/>
        <v>#N/A</v>
      </c>
      <c r="M8" s="125" t="e">
        <f ca="1">IF(A8&lt;=dati_kum!E$34,SUM(_xlfn.TAKE(I$4:I$15,A8))/SUM(_xlfn.TAKE(G$4:G$15,A8))*100-100,NA())</f>
        <v>#N/A</v>
      </c>
      <c r="N8" s="52">
        <v>0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>
      <c r="A9" s="52">
        <v>6</v>
      </c>
      <c r="B9" s="121" t="s">
        <v>146</v>
      </c>
      <c r="C9" s="122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22" t="str">
        <f ca="1">IF(INDIRECT(ADDRESS(ROW(dati_ikm!G$4),COLUMN(dati_ikm!G$1)+ROW(dati_ikm!G6)+48,1,1,"dati_ikm"))="","",INDIRECT(ADDRESS(ROW(dati_ikm!G$4),COLUMN(dati_ikm!G$1)+ROW(dati_ikm!G6)+48,1,1,"dati_ikm")))</f>
        <v/>
      </c>
      <c r="E9" s="122" t="str">
        <f t="shared" ca="1" si="0"/>
        <v/>
      </c>
      <c r="F9" s="122" t="e">
        <f t="shared" ca="1" si="1"/>
        <v>#N/A</v>
      </c>
      <c r="G9" s="123" cm="1">
        <f t="array" aca="1" ref="G9" ca="1">INDIRECT(ADDRESS(ROW(dati_ikm!S$27),COLUMN(dati_ikm!S$1)+ROW(dati_ikm!S6)+24,1,1,"dati_ikm"))</f>
        <v>1282.5347740000002</v>
      </c>
      <c r="H9" s="122" t="str">
        <f ca="1">IF(INDIRECT(ADDRESS(ROW(dati_ikm!G$8),COLUMN(dati_ikm!G$1)+ROW(dati_ikm!G6)+48,1,1,"dati_ikm"))="","",INDIRECT(ADDRESS(ROW(dati_ikm!G$8),COLUMN(dati_ikm!G$1)+ROW(dati_ikm!G6)+48,1,1,"dati_ikm")))</f>
        <v/>
      </c>
      <c r="I9" s="122" t="str">
        <f t="shared" ca="1" si="2"/>
        <v/>
      </c>
      <c r="J9" s="123" t="str">
        <f t="shared" ca="1" si="3"/>
        <v/>
      </c>
      <c r="K9" s="124" t="e">
        <f t="shared" ca="1" si="4"/>
        <v>#N/A</v>
      </c>
      <c r="L9" s="125" t="e">
        <f t="shared" ca="1" si="5"/>
        <v>#N/A</v>
      </c>
      <c r="M9" s="125" t="e">
        <f ca="1">IF(A9&lt;=dati_kum!E$34,SUM(_xlfn.TAKE(I$4:I$15,A9))/SUM(_xlfn.TAKE(G$4:G$15,A9))*100-100,NA())</f>
        <v>#N/A</v>
      </c>
      <c r="N9" s="52">
        <v>0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>
      <c r="A10" s="52">
        <v>7</v>
      </c>
      <c r="B10" s="121" t="s">
        <v>147</v>
      </c>
      <c r="C10" s="122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22" t="str">
        <f ca="1">IF(INDIRECT(ADDRESS(ROW(dati_ikm!G$4),COLUMN(dati_ikm!G$1)+ROW(dati_ikm!G7)+48,1,1,"dati_ikm"))="","",INDIRECT(ADDRESS(ROW(dati_ikm!G$4),COLUMN(dati_ikm!G$1)+ROW(dati_ikm!G7)+48,1,1,"dati_ikm")))</f>
        <v/>
      </c>
      <c r="E10" s="122" t="str">
        <f t="shared" ca="1" si="0"/>
        <v/>
      </c>
      <c r="F10" s="122" t="e">
        <f t="shared" ca="1" si="1"/>
        <v>#N/A</v>
      </c>
      <c r="G10" s="123" cm="1">
        <f t="array" aca="1" ref="G10" ca="1">INDIRECT(ADDRESS(ROW(dati_ikm!S$27),COLUMN(dati_ikm!S$1)+ROW(dati_ikm!S7)+24,1,1,"dati_ikm"))</f>
        <v>1307.30798</v>
      </c>
      <c r="H10" s="122" t="str">
        <f ca="1">IF(INDIRECT(ADDRESS(ROW(dati_ikm!G$8),COLUMN(dati_ikm!G$1)+ROW(dati_ikm!G7)+48,1,1,"dati_ikm"))="","",INDIRECT(ADDRESS(ROW(dati_ikm!G$8),COLUMN(dati_ikm!G$1)+ROW(dati_ikm!G7)+48,1,1,"dati_ikm")))</f>
        <v/>
      </c>
      <c r="I10" s="122" t="str">
        <f t="shared" ca="1" si="2"/>
        <v/>
      </c>
      <c r="J10" s="123" t="str">
        <f t="shared" ca="1" si="3"/>
        <v/>
      </c>
      <c r="K10" s="124" t="e">
        <f t="shared" ca="1" si="4"/>
        <v>#N/A</v>
      </c>
      <c r="L10" s="125" t="e">
        <f t="shared" ca="1" si="5"/>
        <v>#N/A</v>
      </c>
      <c r="M10" s="125" t="e">
        <f ca="1">IF(A10&lt;=dati_kum!E$34,SUM(_xlfn.TAKE(I$4:I$15,A10))/SUM(_xlfn.TAKE(G$4:G$15,A10))*100-100,NA())</f>
        <v>#N/A</v>
      </c>
      <c r="N10" s="52">
        <v>0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>
      <c r="A11" s="52">
        <v>8</v>
      </c>
      <c r="B11" s="121" t="s">
        <v>148</v>
      </c>
      <c r="C11" s="122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22" t="str">
        <f ca="1">IF(INDIRECT(ADDRESS(ROW(dati_ikm!G$4),COLUMN(dati_ikm!G$1)+ROW(dati_ikm!G8)+48,1,1,"dati_ikm"))="","",INDIRECT(ADDRESS(ROW(dati_ikm!G$4),COLUMN(dati_ikm!G$1)+ROW(dati_ikm!G8)+48,1,1,"dati_ikm")))</f>
        <v/>
      </c>
      <c r="E11" s="122" t="str">
        <f t="shared" ca="1" si="0"/>
        <v/>
      </c>
      <c r="F11" s="122" t="e">
        <f t="shared" ca="1" si="1"/>
        <v>#N/A</v>
      </c>
      <c r="G11" s="123" cm="1">
        <f t="array" aca="1" ref="G11" ca="1">INDIRECT(ADDRESS(ROW(dati_ikm!S$27),COLUMN(dati_ikm!S$1)+ROW(dati_ikm!S8)+24,1,1,"dati_ikm"))</f>
        <v>1279.3893549999998</v>
      </c>
      <c r="H11" s="122" t="str">
        <f ca="1">IF(INDIRECT(ADDRESS(ROW(dati_ikm!G$8),COLUMN(dati_ikm!G$1)+ROW(dati_ikm!G8)+48,1,1,"dati_ikm"))="","",INDIRECT(ADDRESS(ROW(dati_ikm!G$8),COLUMN(dati_ikm!G$1)+ROW(dati_ikm!G8)+48,1,1,"dati_ikm")))</f>
        <v/>
      </c>
      <c r="I11" s="122" t="str">
        <f t="shared" ca="1" si="2"/>
        <v/>
      </c>
      <c r="J11" s="123" t="str">
        <f t="shared" ca="1" si="3"/>
        <v/>
      </c>
      <c r="K11" s="126" t="e">
        <f t="shared" ca="1" si="4"/>
        <v>#N/A</v>
      </c>
      <c r="L11" s="125" t="e">
        <f t="shared" ca="1" si="5"/>
        <v>#N/A</v>
      </c>
      <c r="M11" s="125" t="e">
        <f ca="1">IF(A11&lt;=dati_kum!E$34,SUM(_xlfn.TAKE(I$4:I$15,A11))/SUM(_xlfn.TAKE(G$4:G$15,A11))*100-100,NA())</f>
        <v>#N/A</v>
      </c>
      <c r="N11" s="52">
        <v>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>
      <c r="A12" s="52">
        <v>9</v>
      </c>
      <c r="B12" s="121" t="s">
        <v>149</v>
      </c>
      <c r="C12" s="122">
        <f ca="1">IF(INDIRECT(ADDRESS(ROW(dati_ikm!G$4),COLUMN(dati_ikm!G$1)+ROW(dati_ikm!G9)+36,1,1,"dati_ikm"))="","",INDIRECT(ADDRESS(ROW(dati_ikm!G$4),COLUMN(dati_ikm!G$1)+ROW(dati_ikm!G9)+36,1,1,"dati_ikm")))</f>
        <v>1144.4955980000013</v>
      </c>
      <c r="D12" s="122" t="str">
        <f ca="1">IF(INDIRECT(ADDRESS(ROW(dati_ikm!G$4),COLUMN(dati_ikm!G$1)+ROW(dati_ikm!G9)+48,1,1,"dati_ikm"))="","",INDIRECT(ADDRESS(ROW(dati_ikm!G$4),COLUMN(dati_ikm!G$1)+ROW(dati_ikm!G9)+48,1,1,"dati_ikm")))</f>
        <v/>
      </c>
      <c r="E12" s="122" t="str">
        <f t="shared" ca="1" si="0"/>
        <v/>
      </c>
      <c r="F12" s="122" t="e">
        <f t="shared" ca="1" si="1"/>
        <v>#N/A</v>
      </c>
      <c r="G12" s="123" cm="1">
        <f t="array" aca="1" ref="G12" ca="1">INDIRECT(ADDRESS(ROW(dati_ikm!S$27),COLUMN(dati_ikm!S$1)+ROW(dati_ikm!S9)+24,1,1,"dati_ikm"))</f>
        <v>1229.1409180000003</v>
      </c>
      <c r="H12" s="122" t="str">
        <f ca="1">IF(INDIRECT(ADDRESS(ROW(dati_ikm!G$8),COLUMN(dati_ikm!G$1)+ROW(dati_ikm!G9)+48,1,1,"dati_ikm"))="","",INDIRECT(ADDRESS(ROW(dati_ikm!G$8),COLUMN(dati_ikm!G$1)+ROW(dati_ikm!G9)+48,1,1,"dati_ikm")))</f>
        <v/>
      </c>
      <c r="I12" s="122" t="str">
        <f t="shared" ca="1" si="2"/>
        <v/>
      </c>
      <c r="J12" s="124" t="str">
        <f t="shared" ca="1" si="3"/>
        <v/>
      </c>
      <c r="K12" s="127" t="e">
        <f t="shared" ca="1" si="4"/>
        <v>#N/A</v>
      </c>
      <c r="L12" s="125" t="e">
        <f t="shared" ca="1" si="5"/>
        <v>#N/A</v>
      </c>
      <c r="M12" s="125" t="e">
        <f ca="1">IF(A12&lt;=dati_kum!E$34,SUM(_xlfn.TAKE(I$4:I$15,A12))/SUM(_xlfn.TAKE(G$4:G$15,A12))*100-100,NA())</f>
        <v>#N/A</v>
      </c>
      <c r="N12" s="52">
        <v>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>
      <c r="A13" s="52">
        <v>10</v>
      </c>
      <c r="B13" s="121" t="s">
        <v>150</v>
      </c>
      <c r="C13" s="122">
        <f ca="1">IF(INDIRECT(ADDRESS(ROW(dati_ikm!G$4),COLUMN(dati_ikm!G$1)+ROW(dati_ikm!G10)+36,1,1,"dati_ikm"))="","",INDIRECT(ADDRESS(ROW(dati_ikm!G$4),COLUMN(dati_ikm!G$1)+ROW(dati_ikm!G10)+36,1,1,"dati_ikm")))</f>
        <v>1143.52549</v>
      </c>
      <c r="D13" s="122" t="str">
        <f ca="1">IF(INDIRECT(ADDRESS(ROW(dati_ikm!G$4),COLUMN(dati_ikm!G$1)+ROW(dati_ikm!G10)+48,1,1,"dati_ikm"))="","",INDIRECT(ADDRESS(ROW(dati_ikm!G$4),COLUMN(dati_ikm!G$1)+ROW(dati_ikm!G10)+48,1,1,"dati_ikm")))</f>
        <v/>
      </c>
      <c r="E13" s="122" t="str">
        <f t="shared" ca="1" si="0"/>
        <v/>
      </c>
      <c r="F13" s="122" t="e">
        <f t="shared" ca="1" si="1"/>
        <v>#N/A</v>
      </c>
      <c r="G13" s="123" cm="1">
        <f t="array" aca="1" ref="G13" ca="1">INDIRECT(ADDRESS(ROW(dati_ikm!S$27),COLUMN(dati_ikm!S$1)+ROW(dati_ikm!S10)+24,1,1,"dati_ikm"))</f>
        <v>1256.910421</v>
      </c>
      <c r="H13" s="122" t="str">
        <f ca="1">IF(INDIRECT(ADDRESS(ROW(dati_ikm!G$8),COLUMN(dati_ikm!G$1)+ROW(dati_ikm!G10)+48,1,1,"dati_ikm"))="","",INDIRECT(ADDRESS(ROW(dati_ikm!G$8),COLUMN(dati_ikm!G$1)+ROW(dati_ikm!G10)+48,1,1,"dati_ikm")))</f>
        <v/>
      </c>
      <c r="I13" s="122" t="str">
        <f t="shared" ca="1" si="2"/>
        <v/>
      </c>
      <c r="J13" s="124" t="str">
        <f t="shared" ca="1" si="3"/>
        <v/>
      </c>
      <c r="K13" s="127" t="e">
        <f t="shared" ca="1" si="4"/>
        <v>#N/A</v>
      </c>
      <c r="L13" s="125" t="e">
        <f t="shared" ca="1" si="5"/>
        <v>#N/A</v>
      </c>
      <c r="M13" s="125" t="e">
        <f ca="1">IF(A13&lt;=dati_kum!E$34,SUM(_xlfn.TAKE(I$4:I$15,A13))/SUM(_xlfn.TAKE(G$4:G$15,A13))*100-100,NA())</f>
        <v>#N/A</v>
      </c>
      <c r="N13" s="52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>
      <c r="A14" s="52">
        <v>11</v>
      </c>
      <c r="B14" s="121" t="s">
        <v>151</v>
      </c>
      <c r="C14" s="122">
        <f ca="1">IF(INDIRECT(ADDRESS(ROW(dati_ikm!G$4),COLUMN(dati_ikm!G$1)+ROW(dati_ikm!G11)+36,1,1,"dati_ikm"))="","",INDIRECT(ADDRESS(ROW(dati_ikm!G$4),COLUMN(dati_ikm!G$1)+ROW(dati_ikm!G11)+36,1,1,"dati_ikm")))</f>
        <v>1134.290626</v>
      </c>
      <c r="D14" s="122" t="str">
        <f ca="1">IF(INDIRECT(ADDRESS(ROW(dati_ikm!G$4),COLUMN(dati_ikm!G$1)+ROW(dati_ikm!G11)+48,1,1,"dati_ikm"))="","",INDIRECT(ADDRESS(ROW(dati_ikm!G$4),COLUMN(dati_ikm!G$1)+ROW(dati_ikm!G11)+48,1,1,"dati_ikm")))</f>
        <v/>
      </c>
      <c r="E14" s="122" t="str">
        <f t="shared" ca="1" si="0"/>
        <v/>
      </c>
      <c r="F14" s="122" t="e">
        <f t="shared" ca="1" si="1"/>
        <v>#N/A</v>
      </c>
      <c r="G14" s="123" cm="1">
        <f t="array" aca="1" ref="G14" ca="1">INDIRECT(ADDRESS(ROW(dati_ikm!S$27),COLUMN(dati_ikm!S$1)+ROW(dati_ikm!S11)+24,1,1,"dati_ikm"))</f>
        <v>1233.0315799999998</v>
      </c>
      <c r="H14" s="122" t="str">
        <f ca="1">IF(INDIRECT(ADDRESS(ROW(dati_ikm!G$8),COLUMN(dati_ikm!G$1)+ROW(dati_ikm!G11)+48,1,1,"dati_ikm"))="","",INDIRECT(ADDRESS(ROW(dati_ikm!G$8),COLUMN(dati_ikm!G$1)+ROW(dati_ikm!G11)+48,1,1,"dati_ikm")))</f>
        <v/>
      </c>
      <c r="I14" s="122" t="str">
        <f t="shared" ca="1" si="2"/>
        <v/>
      </c>
      <c r="J14" s="124" t="str">
        <f t="shared" ca="1" si="3"/>
        <v/>
      </c>
      <c r="K14" s="127" t="e">
        <f t="shared" ca="1" si="4"/>
        <v>#N/A</v>
      </c>
      <c r="L14" s="125" t="e">
        <f t="shared" ca="1" si="5"/>
        <v>#N/A</v>
      </c>
      <c r="M14" s="125" t="e">
        <f ca="1">IF(A14&lt;=dati_kum!E$34,SUM(_xlfn.TAKE(I$4:I$15,A14))/SUM(_xlfn.TAKE(G$4:G$15,A14))*100-100,NA())</f>
        <v>#N/A</v>
      </c>
      <c r="N14" s="52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>
      <c r="A15" s="52">
        <v>12</v>
      </c>
      <c r="B15" s="121" t="s">
        <v>152</v>
      </c>
      <c r="C15" s="122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D15" s="122" t="str">
        <f ca="1">IF(INDIRECT(ADDRESS(ROW(dati_ikm!G$4),COLUMN(dati_ikm!G$1)+ROW(dati_ikm!G12)+48,1,1,"dati_ikm"))="","",INDIRECT(ADDRESS(ROW(dati_ikm!G$4),COLUMN(dati_ikm!G$1)+ROW(dati_ikm!G12)+48,1,1,"dati_ikm")))</f>
        <v/>
      </c>
      <c r="E15" s="122" t="str">
        <f t="shared" ca="1" si="0"/>
        <v/>
      </c>
      <c r="F15" s="122" t="e">
        <f t="shared" ca="1" si="1"/>
        <v>#N/A</v>
      </c>
      <c r="G15" s="123" cm="1">
        <f t="array" aca="1" ref="G15" ca="1">INDIRECT(ADDRESS(ROW(dati_ikm!S$27),COLUMN(dati_ikm!S$1)+ROW(dati_ikm!S12)+24,1,1,"dati_ikm"))</f>
        <v>1242.9338779999998</v>
      </c>
      <c r="H15" s="122" t="str">
        <f ca="1">IF(INDIRECT(ADDRESS(ROW(dati_ikm!G$8),COLUMN(dati_ikm!G$1)+ROW(dati_ikm!G12)+48,1,1,"dati_ikm"))="","",INDIRECT(ADDRESS(ROW(dati_ikm!G$8),COLUMN(dati_ikm!G$1)+ROW(dati_ikm!G12)+48,1,1,"dati_ikm")))</f>
        <v/>
      </c>
      <c r="I15" s="122" t="str">
        <f t="shared" ca="1" si="2"/>
        <v/>
      </c>
      <c r="J15" s="124" t="str">
        <f t="shared" ca="1" si="3"/>
        <v/>
      </c>
      <c r="K15" s="127" t="e">
        <f t="shared" ca="1" si="4"/>
        <v>#N/A</v>
      </c>
      <c r="L15" s="125" t="e">
        <f t="shared" ca="1" si="5"/>
        <v>#N/A</v>
      </c>
      <c r="M15" s="125" t="e">
        <f ca="1">IF(A15&lt;=dati_kum!E$34,SUM(_xlfn.TAKE(I$4:I$15,A15))/SUM(_xlfn.TAKE(G$4:G$15,A15))*100-100,NA())</f>
        <v>#N/A</v>
      </c>
      <c r="N15" s="52"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>
      <c r="A16" s="52"/>
      <c r="B16" s="128"/>
      <c r="C16" s="129"/>
      <c r="D16" s="129"/>
      <c r="E16" s="122"/>
      <c r="F16" s="122"/>
      <c r="G16" s="129"/>
      <c r="H16" s="122"/>
      <c r="I16" s="122"/>
      <c r="J16" s="130"/>
      <c r="K16" s="131"/>
      <c r="L16" s="125" t="e">
        <f t="shared" si="5"/>
        <v>#N/A</v>
      </c>
      <c r="M16" s="13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3">
      <c r="A17" s="52"/>
      <c r="B17" s="133" t="str" cm="1">
        <f t="array" aca="1" ref="B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(janvāris)</v>
      </c>
      <c r="C17" s="134">
        <f ca="1">SUM(_xlfn.TAKE(C4:C15,dati_kum!E34))</f>
        <v>1080.4541019999999</v>
      </c>
      <c r="D17" s="134">
        <f ca="1">SUM(D4:D15)</f>
        <v>1197.0998890000001</v>
      </c>
      <c r="E17" s="134">
        <f t="shared" ref="E17" ca="1" si="6">D17-C17</f>
        <v>116.64578700000015</v>
      </c>
      <c r="F17" s="135">
        <f ca="1">(D17/C17)*100-100</f>
        <v>10.795996496665623</v>
      </c>
      <c r="G17" s="134">
        <f ca="1">SUM(_xlfn.TAKE(G4:G15,dati_kum!E34))</f>
        <v>1313.0981889999998</v>
      </c>
      <c r="H17" s="135">
        <f ca="1">SUM(H4:H15)</f>
        <v>-167.333765</v>
      </c>
      <c r="I17" s="135">
        <f ca="1">SUM(I4:I15)</f>
        <v>1364.4336540000002</v>
      </c>
      <c r="J17" s="136">
        <f ca="1">I17-G17</f>
        <v>51.33546500000034</v>
      </c>
      <c r="K17" s="137">
        <f ca="1">I17/G17*100</f>
        <v>103.90949172194772</v>
      </c>
      <c r="L17" s="125">
        <f ca="1">I17/G17*100-100</f>
        <v>3.9094917219477168</v>
      </c>
      <c r="M17" s="138" t="s">
        <v>178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>
      <c r="A18" s="52"/>
      <c r="B18" s="121" t="s">
        <v>213</v>
      </c>
      <c r="C18" s="122">
        <f ca="1">SUM(C4:C15)</f>
        <v>13583.513609</v>
      </c>
      <c r="D18" s="122">
        <f ca="1">SUM(D4:D15)</f>
        <v>1197.0998890000001</v>
      </c>
      <c r="E18" s="139" t="s">
        <v>178</v>
      </c>
      <c r="F18" s="139" t="s">
        <v>178</v>
      </c>
      <c r="G18" s="122">
        <f ca="1">SUM(G4:G15)</f>
        <v>14552.749614</v>
      </c>
      <c r="H18" s="122">
        <f t="shared" ref="H18:I18" ca="1" si="7">SUM(H4:H15)</f>
        <v>-167.333765</v>
      </c>
      <c r="I18" s="122">
        <f t="shared" ca="1" si="7"/>
        <v>1364.4336540000002</v>
      </c>
      <c r="J18" s="124">
        <f ca="1">I18-G18</f>
        <v>-13188.31596</v>
      </c>
      <c r="K18" s="131">
        <f ca="1">I18/G18*100</f>
        <v>9.3757790808644916</v>
      </c>
      <c r="L18" s="131">
        <f ca="1">J18/H18*100</f>
        <v>7881.4433895036063</v>
      </c>
      <c r="M18" s="138" t="s">
        <v>178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>
      <c r="A19" s="52"/>
      <c r="B19" s="49" t="s">
        <v>212</v>
      </c>
      <c r="C19" s="67"/>
      <c r="D19" s="2"/>
      <c r="E19" s="2"/>
      <c r="F19" s="2"/>
      <c r="G19" s="2"/>
      <c r="H19" s="2"/>
      <c r="I19" s="2"/>
      <c r="J19" s="2"/>
      <c r="K19" s="2"/>
      <c r="L19" s="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1:3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</sheetData>
  <conditionalFormatting sqref="F4:F15">
    <cfRule type="containsErrors" dxfId="11" priority="7">
      <formula>ISERROR(F4)</formula>
    </cfRule>
  </conditionalFormatting>
  <conditionalFormatting sqref="K4:K15 K17">
    <cfRule type="containsErrors" dxfId="10" priority="8" stopIfTrue="1">
      <formula>ISERROR(K4)</formula>
    </cfRule>
    <cfRule type="cellIs" dxfId="9" priority="9" operator="lessThan">
      <formula>100</formula>
    </cfRule>
    <cfRule type="cellIs" dxfId="8" priority="10" operator="greaterThan">
      <formula>100</formula>
    </cfRule>
  </conditionalFormatting>
  <conditionalFormatting sqref="L4:L17">
    <cfRule type="containsErrors" dxfId="7" priority="4" stopIfTrue="1">
      <formula>ISERROR(L4)</formula>
    </cfRule>
    <cfRule type="cellIs" dxfId="6" priority="5" operator="lessThan">
      <formula>0</formula>
    </cfRule>
    <cfRule type="cellIs" dxfId="5" priority="6" operator="greaterThan">
      <formula>0</formula>
    </cfRule>
  </conditionalFormatting>
  <conditionalFormatting sqref="M4:M15">
    <cfRule type="containsErrors" dxfId="4" priority="1" stopIfTrue="1">
      <formula>ISERROR(M4)</formula>
    </cfRule>
    <cfRule type="cellIs" dxfId="3" priority="2" operator="lessThan">
      <formula>0</formula>
    </cfRule>
    <cfRule type="cellIs" dxfId="2" priority="3" operator="greater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dimension ref="A1:BB87"/>
  <sheetViews>
    <sheetView topLeftCell="D40" zoomScale="90" zoomScaleNormal="90" workbookViewId="0">
      <pane xSplit="1" topLeftCell="AR1" activePane="topRight" state="frozen"/>
      <selection activeCell="D1" sqref="D1"/>
      <selection pane="topRight" activeCell="D40" sqref="D40"/>
    </sheetView>
  </sheetViews>
  <sheetFormatPr defaultRowHeight="13.5" customHeight="1"/>
  <cols>
    <col min="1" max="1" width="16" hidden="1" customWidth="1"/>
    <col min="2" max="2" width="6.42578125" hidden="1" customWidth="1"/>
    <col min="3" max="3" width="14.5703125" hidden="1" customWidth="1"/>
    <col min="4" max="4" width="66.5703125" customWidth="1"/>
    <col min="5" max="5" width="10" customWidth="1"/>
    <col min="6" max="16" width="11" bestFit="1" customWidth="1"/>
    <col min="17" max="17" width="10.85546875" bestFit="1" customWidth="1"/>
    <col min="18" max="22" width="11" bestFit="1" customWidth="1"/>
    <col min="23" max="23" width="13.42578125" customWidth="1"/>
    <col min="24" max="24" width="11.5703125" customWidth="1"/>
    <col min="25" max="25" width="14.28515625" customWidth="1"/>
    <col min="26" max="26" width="13.140625" customWidth="1"/>
    <col min="27" max="27" width="12.85546875" customWidth="1"/>
    <col min="28" max="28" width="13.85546875" customWidth="1"/>
    <col min="29" max="29" width="15.140625" customWidth="1"/>
    <col min="30" max="30" width="14.85546875" customWidth="1"/>
    <col min="31" max="31" width="15.42578125" customWidth="1"/>
    <col min="32" max="32" width="12.28515625" customWidth="1"/>
    <col min="33" max="33" width="14.42578125" customWidth="1"/>
    <col min="34" max="34" width="14.5703125" customWidth="1"/>
    <col min="35" max="35" width="14.85546875" customWidth="1"/>
    <col min="36" max="36" width="15.5703125" customWidth="1"/>
    <col min="37" max="37" width="13.28515625" customWidth="1"/>
    <col min="38" max="38" width="18.42578125" customWidth="1"/>
    <col min="39" max="39" width="15.42578125" customWidth="1"/>
    <col min="40" max="40" width="15.7109375" customWidth="1"/>
    <col min="41" max="41" width="15.85546875" customWidth="1"/>
    <col min="42" max="42" width="18.42578125" customWidth="1"/>
    <col min="43" max="43" width="14" customWidth="1"/>
    <col min="44" max="44" width="20.42578125" customWidth="1"/>
    <col min="45" max="45" width="15.42578125" customWidth="1"/>
    <col min="46" max="46" width="13.42578125" customWidth="1"/>
    <col min="47" max="47" width="11" bestFit="1" customWidth="1"/>
    <col min="48" max="48" width="12.28515625" customWidth="1"/>
    <col min="49" max="49" width="15.140625" customWidth="1"/>
    <col min="50" max="50" width="16" customWidth="1"/>
    <col min="51" max="51" width="14.7109375" customWidth="1"/>
    <col min="52" max="52" width="15" customWidth="1"/>
    <col min="53" max="53" width="15.85546875" customWidth="1"/>
    <col min="54" max="54" width="12.28515625" customWidth="1"/>
  </cols>
  <sheetData>
    <row r="1" spans="1:54" ht="13.5" hidden="1" customHeight="1">
      <c r="D1" s="12" t="s">
        <v>201</v>
      </c>
    </row>
    <row r="2" spans="1:54" ht="13.5" hidden="1" customHeight="1">
      <c r="D2" s="3" t="s">
        <v>60</v>
      </c>
    </row>
    <row r="3" spans="1:54" ht="13.5" hidden="1" customHeight="1">
      <c r="A3" s="102" t="s">
        <v>43</v>
      </c>
      <c r="B3" s="102" t="s">
        <v>46</v>
      </c>
      <c r="C3" s="102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  <c r="AW3" s="4">
        <v>45536</v>
      </c>
      <c r="AX3" s="4">
        <v>45566</v>
      </c>
      <c r="AY3" s="4">
        <v>45597</v>
      </c>
      <c r="AZ3" s="4">
        <v>45627</v>
      </c>
      <c r="BA3" s="4">
        <v>45658</v>
      </c>
      <c r="BB3" s="4"/>
    </row>
    <row r="4" spans="1:54" ht="13.5" hidden="1" customHeight="1">
      <c r="A4" s="103" t="s">
        <v>5</v>
      </c>
      <c r="B4" s="103" t="s">
        <v>31</v>
      </c>
      <c r="C4" s="103" t="str">
        <f t="shared" ref="C4:C8" si="0">"F" &amp; RIGHT(B4,2)</f>
        <v>F11</v>
      </c>
      <c r="D4" s="12" t="s">
        <v>98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>
        <v>8389978427</v>
      </c>
      <c r="Z4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  <c r="AG4">
        <v>5034775437</v>
      </c>
      <c r="AH4">
        <v>6057990113</v>
      </c>
      <c r="AI4">
        <v>7166658244</v>
      </c>
      <c r="AJ4">
        <v>8241511552</v>
      </c>
      <c r="AK4">
        <v>9316330321</v>
      </c>
      <c r="AL4">
        <v>10408732416</v>
      </c>
      <c r="AM4">
        <v>11427806365</v>
      </c>
      <c r="AN4">
        <v>12600415595</v>
      </c>
      <c r="AO4">
        <v>1080454102</v>
      </c>
      <c r="AP4">
        <v>2104737957</v>
      </c>
      <c r="AQ4">
        <v>3053104517</v>
      </c>
      <c r="AR4">
        <v>4154252817</v>
      </c>
      <c r="AS4">
        <v>5338864443</v>
      </c>
      <c r="AT4">
        <v>6514471073</v>
      </c>
      <c r="AU4">
        <v>7683399739</v>
      </c>
      <c r="AV4">
        <v>8847203725</v>
      </c>
      <c r="AW4">
        <v>9991699323</v>
      </c>
      <c r="AX4">
        <v>11135224813</v>
      </c>
      <c r="AY4">
        <v>12269515439</v>
      </c>
      <c r="AZ4">
        <v>13583513609</v>
      </c>
      <c r="BA4" s="6">
        <v>1197099889</v>
      </c>
      <c r="BB4" s="6"/>
    </row>
    <row r="5" spans="1:54" ht="13.5" hidden="1" customHeight="1">
      <c r="A5" s="103" t="s">
        <v>6</v>
      </c>
      <c r="B5" s="103" t="s">
        <v>32</v>
      </c>
      <c r="C5" s="103" t="str">
        <f t="shared" si="0"/>
        <v>F12</v>
      </c>
      <c r="D5" t="s">
        <v>99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>
        <v>1645202957</v>
      </c>
      <c r="Z5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  <c r="AG5">
        <v>870709538</v>
      </c>
      <c r="AH5">
        <v>1092144539</v>
      </c>
      <c r="AI5">
        <v>1346012007</v>
      </c>
      <c r="AJ5">
        <v>1580143970</v>
      </c>
      <c r="AK5">
        <v>1805262461</v>
      </c>
      <c r="AL5">
        <v>2038308702</v>
      </c>
      <c r="AM5">
        <v>2268292015</v>
      </c>
      <c r="AN5">
        <v>2500732251</v>
      </c>
      <c r="AO5">
        <v>270151864</v>
      </c>
      <c r="AP5">
        <v>511549488</v>
      </c>
      <c r="AQ5">
        <v>574042879</v>
      </c>
      <c r="AR5">
        <v>792812554</v>
      </c>
      <c r="AS5">
        <v>1008102762</v>
      </c>
      <c r="AT5">
        <v>1226964716</v>
      </c>
      <c r="AU5">
        <v>1519570180</v>
      </c>
      <c r="AV5">
        <v>1783934520</v>
      </c>
      <c r="AW5">
        <v>2033150713</v>
      </c>
      <c r="AX5">
        <v>2296057075</v>
      </c>
      <c r="AY5">
        <v>2552543023</v>
      </c>
      <c r="AZ5">
        <v>2810989600</v>
      </c>
      <c r="BA5" s="6">
        <v>316812699</v>
      </c>
      <c r="BB5" s="6"/>
    </row>
    <row r="6" spans="1:54" ht="13.5" hidden="1" customHeight="1">
      <c r="A6" s="103" t="s">
        <v>44</v>
      </c>
      <c r="B6" s="103" t="s">
        <v>33</v>
      </c>
      <c r="C6" s="103" t="str">
        <f t="shared" si="0"/>
        <v>F15</v>
      </c>
      <c r="D6" t="s">
        <v>100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>
        <v>296772906</v>
      </c>
      <c r="Z6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  <c r="AG6">
        <v>210342434</v>
      </c>
      <c r="AH6">
        <v>331845642</v>
      </c>
      <c r="AI6">
        <v>367989357</v>
      </c>
      <c r="AJ6">
        <v>400964983</v>
      </c>
      <c r="AK6">
        <v>454186668</v>
      </c>
      <c r="AL6">
        <v>482096317</v>
      </c>
      <c r="AM6">
        <v>517951084</v>
      </c>
      <c r="AN6">
        <v>544808069</v>
      </c>
      <c r="AO6">
        <v>66341427</v>
      </c>
      <c r="AP6">
        <v>87229277</v>
      </c>
      <c r="AQ6">
        <v>111509989</v>
      </c>
      <c r="AR6">
        <v>217205621</v>
      </c>
      <c r="AS6">
        <v>304891810</v>
      </c>
      <c r="AT6">
        <v>450270513</v>
      </c>
      <c r="AU6">
        <v>496643157</v>
      </c>
      <c r="AV6">
        <v>533790006</v>
      </c>
      <c r="AW6">
        <v>604806625</v>
      </c>
      <c r="AX6">
        <v>644676164</v>
      </c>
      <c r="AY6">
        <v>673166682</v>
      </c>
      <c r="AZ6">
        <v>719421231</v>
      </c>
      <c r="BA6" s="6">
        <v>137084533</v>
      </c>
      <c r="BB6" s="6"/>
    </row>
    <row r="7" spans="1:54" ht="13.5" hidden="1" customHeight="1">
      <c r="A7" s="103" t="s">
        <v>8</v>
      </c>
      <c r="B7" s="103" t="s">
        <v>34</v>
      </c>
      <c r="C7" s="103" t="str">
        <f t="shared" si="0"/>
        <v>F17</v>
      </c>
      <c r="D7" t="s">
        <v>101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>
        <v>2747916952</v>
      </c>
      <c r="Z7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  <c r="AG7">
        <v>1604277924</v>
      </c>
      <c r="AH7">
        <v>1955184735</v>
      </c>
      <c r="AI7">
        <v>2315259462</v>
      </c>
      <c r="AJ7">
        <v>2665204298</v>
      </c>
      <c r="AK7">
        <v>3017486854</v>
      </c>
      <c r="AL7">
        <v>3349186306</v>
      </c>
      <c r="AM7">
        <v>3688252819</v>
      </c>
      <c r="AN7">
        <v>4023525795</v>
      </c>
      <c r="AO7">
        <v>397664264</v>
      </c>
      <c r="AP7">
        <v>749376832</v>
      </c>
      <c r="AQ7">
        <v>1085645999</v>
      </c>
      <c r="AR7">
        <v>1488256028</v>
      </c>
      <c r="AS7">
        <v>1852334389</v>
      </c>
      <c r="AT7">
        <v>2183655254</v>
      </c>
      <c r="AU7">
        <v>2579458825</v>
      </c>
      <c r="AV7">
        <v>2957411391</v>
      </c>
      <c r="AW7">
        <v>3307011021</v>
      </c>
      <c r="AX7">
        <v>3682774905</v>
      </c>
      <c r="AY7">
        <v>4040517389</v>
      </c>
      <c r="AZ7">
        <v>4398196373</v>
      </c>
      <c r="BA7" s="6">
        <v>431294122</v>
      </c>
      <c r="BB7" s="6"/>
    </row>
    <row r="8" spans="1:54" ht="13.5" hidden="1" customHeight="1">
      <c r="A8" s="103" t="s">
        <v>9</v>
      </c>
      <c r="B8" s="103" t="s">
        <v>36</v>
      </c>
      <c r="C8" s="103" t="str">
        <f t="shared" si="0"/>
        <v>F23</v>
      </c>
      <c r="D8" t="s">
        <v>102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>
        <v>-100194211</v>
      </c>
      <c r="Z8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  <c r="AG8">
        <v>-43388911</v>
      </c>
      <c r="AH8">
        <v>-151489978</v>
      </c>
      <c r="AI8">
        <v>-157878826</v>
      </c>
      <c r="AJ8">
        <v>-164656062</v>
      </c>
      <c r="AK8">
        <v>-180269406</v>
      </c>
      <c r="AL8">
        <v>-154223669</v>
      </c>
      <c r="AM8">
        <v>-172896182</v>
      </c>
      <c r="AN8">
        <v>-38813069</v>
      </c>
      <c r="AO8">
        <v>-144840027</v>
      </c>
      <c r="AP8">
        <v>-152692928</v>
      </c>
      <c r="AQ8">
        <v>-72596006</v>
      </c>
      <c r="AR8">
        <v>-116085690</v>
      </c>
      <c r="AS8">
        <v>-62163811</v>
      </c>
      <c r="AT8">
        <v>-101077945</v>
      </c>
      <c r="AU8">
        <v>-104445479</v>
      </c>
      <c r="AV8">
        <v>-115686764</v>
      </c>
      <c r="AW8">
        <v>-122318580</v>
      </c>
      <c r="AX8">
        <v>-132717088</v>
      </c>
      <c r="AY8">
        <v>-124472719</v>
      </c>
      <c r="AZ8">
        <v>25896975</v>
      </c>
      <c r="BA8" s="6">
        <v>-167333765</v>
      </c>
      <c r="BB8" s="6"/>
    </row>
    <row r="9" spans="1:54" ht="13.5" hidden="1" customHeight="1">
      <c r="A9" s="103" t="s">
        <v>45</v>
      </c>
      <c r="B9" s="103" t="s">
        <v>35</v>
      </c>
      <c r="C9" s="103" t="str">
        <f t="shared" ref="C9:C24" si="1">"F" &amp; RIGHT(B9,2)</f>
        <v>F24</v>
      </c>
      <c r="D9" t="s">
        <v>103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>
        <v>189347960</v>
      </c>
      <c r="Z9">
        <v>197647149</v>
      </c>
      <c r="AA9">
        <v>223317832</v>
      </c>
      <c r="AB9">
        <v>230607504</v>
      </c>
      <c r="AC9">
        <v>7575455</v>
      </c>
      <c r="AD9">
        <v>49241673</v>
      </c>
      <c r="AE9">
        <v>106437275</v>
      </c>
      <c r="AF9">
        <v>118372069</v>
      </c>
      <c r="AG9">
        <v>149650990</v>
      </c>
      <c r="AH9">
        <v>156149945</v>
      </c>
      <c r="AI9">
        <v>162952514</v>
      </c>
      <c r="AJ9">
        <v>192223731</v>
      </c>
      <c r="AK9">
        <v>197264588</v>
      </c>
      <c r="AL9">
        <v>203722149</v>
      </c>
      <c r="AM9">
        <v>230600210</v>
      </c>
      <c r="AN9">
        <v>236520733</v>
      </c>
      <c r="AO9">
        <v>9038555</v>
      </c>
      <c r="AP9">
        <v>49777125</v>
      </c>
      <c r="AQ9">
        <v>93743372</v>
      </c>
      <c r="AR9">
        <v>118672282</v>
      </c>
      <c r="AS9">
        <v>150262908</v>
      </c>
      <c r="AT9">
        <v>156237018</v>
      </c>
      <c r="AU9">
        <v>163184791</v>
      </c>
      <c r="AV9">
        <v>192767710</v>
      </c>
      <c r="AW9">
        <v>198042788</v>
      </c>
      <c r="AX9">
        <v>205305967</v>
      </c>
      <c r="AY9">
        <v>231230669</v>
      </c>
      <c r="AZ9">
        <v>237338599</v>
      </c>
      <c r="BA9" s="6">
        <v>7478021</v>
      </c>
      <c r="BB9" s="6"/>
    </row>
    <row r="10" spans="1:54" ht="13.5" hidden="1" customHeight="1">
      <c r="A10" s="103" t="s">
        <v>11</v>
      </c>
      <c r="B10" s="103" t="s">
        <v>37</v>
      </c>
      <c r="C10" s="103" t="str">
        <f t="shared" si="1"/>
        <v>F27</v>
      </c>
      <c r="D10" t="s">
        <v>104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>
        <v>66946858</v>
      </c>
      <c r="Z10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  <c r="AG10">
        <v>24678028</v>
      </c>
      <c r="AH10">
        <v>29077414</v>
      </c>
      <c r="AI10">
        <v>33356872</v>
      </c>
      <c r="AJ10">
        <v>38287064</v>
      </c>
      <c r="AK10">
        <v>42432916</v>
      </c>
      <c r="AL10">
        <v>47525822</v>
      </c>
      <c r="AM10">
        <v>52398903</v>
      </c>
      <c r="AN10">
        <v>56889359</v>
      </c>
      <c r="AO10">
        <v>4577878</v>
      </c>
      <c r="AP10">
        <v>9395322</v>
      </c>
      <c r="AQ10">
        <v>15552419</v>
      </c>
      <c r="AR10">
        <v>21385685</v>
      </c>
      <c r="AS10">
        <v>26593759</v>
      </c>
      <c r="AT10">
        <v>30991630</v>
      </c>
      <c r="AU10">
        <v>35829196</v>
      </c>
      <c r="AV10">
        <v>40389212</v>
      </c>
      <c r="AW10">
        <v>44932487</v>
      </c>
      <c r="AX10">
        <v>51001473</v>
      </c>
      <c r="AY10">
        <v>56699244</v>
      </c>
      <c r="AZ10">
        <v>62254075</v>
      </c>
      <c r="BA10" s="6">
        <v>8357324</v>
      </c>
      <c r="BB10" s="6"/>
    </row>
    <row r="11" spans="1:54" ht="13.5" hidden="1" customHeight="1">
      <c r="A11" s="103" t="s">
        <v>3</v>
      </c>
      <c r="B11" s="103" t="s">
        <v>38</v>
      </c>
      <c r="C11" s="103" t="str">
        <f t="shared" si="1"/>
        <v>F31</v>
      </c>
      <c r="D11" t="s">
        <v>105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>
        <v>2522962929</v>
      </c>
      <c r="Z11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  <c r="AG11">
        <v>1641580263</v>
      </c>
      <c r="AH11">
        <v>1946671164</v>
      </c>
      <c r="AI11">
        <v>2269955070</v>
      </c>
      <c r="AJ11">
        <v>2582890786</v>
      </c>
      <c r="AK11">
        <v>2912156475</v>
      </c>
      <c r="AL11">
        <v>3253967471</v>
      </c>
      <c r="AM11">
        <v>3548715987</v>
      </c>
      <c r="AN11">
        <v>3879514725</v>
      </c>
      <c r="AO11">
        <v>342506426</v>
      </c>
      <c r="AP11">
        <v>606739405</v>
      </c>
      <c r="AQ11">
        <v>901764403</v>
      </c>
      <c r="AR11">
        <v>1159740995</v>
      </c>
      <c r="AS11">
        <v>1471161547</v>
      </c>
      <c r="AT11">
        <v>1856425307</v>
      </c>
      <c r="AU11">
        <v>2148350507</v>
      </c>
      <c r="AV11">
        <v>2483614580</v>
      </c>
      <c r="AW11">
        <v>2832120351</v>
      </c>
      <c r="AX11">
        <v>3162794143</v>
      </c>
      <c r="AY11">
        <v>3499112622</v>
      </c>
      <c r="AZ11">
        <v>3882362027</v>
      </c>
      <c r="BA11" s="6">
        <v>327399978</v>
      </c>
      <c r="BB11" s="6"/>
    </row>
    <row r="12" spans="1:54" ht="13.5" hidden="1" customHeight="1">
      <c r="A12" s="103" t="s">
        <v>12</v>
      </c>
      <c r="B12" s="103" t="s">
        <v>39</v>
      </c>
      <c r="C12" s="103" t="str">
        <f t="shared" si="1"/>
        <v>F33</v>
      </c>
      <c r="D12" t="s">
        <v>106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>
        <v>852451549</v>
      </c>
      <c r="Z12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  <c r="AG12">
        <v>466822367</v>
      </c>
      <c r="AH12">
        <v>572527869</v>
      </c>
      <c r="AI12">
        <v>673351329</v>
      </c>
      <c r="AJ12">
        <v>774360857</v>
      </c>
      <c r="AK12">
        <v>881258522</v>
      </c>
      <c r="AL12">
        <v>972916046</v>
      </c>
      <c r="AM12">
        <v>1065529559</v>
      </c>
      <c r="AN12">
        <v>1154768818</v>
      </c>
      <c r="AO12">
        <v>100783566</v>
      </c>
      <c r="AP12">
        <v>191816466</v>
      </c>
      <c r="AQ12">
        <v>275088809</v>
      </c>
      <c r="AR12">
        <v>373267434</v>
      </c>
      <c r="AS12">
        <v>471029670</v>
      </c>
      <c r="AT12">
        <v>578318905</v>
      </c>
      <c r="AU12">
        <v>680300264</v>
      </c>
      <c r="AV12">
        <v>789842194</v>
      </c>
      <c r="AW12">
        <v>897000787</v>
      </c>
      <c r="AX12">
        <v>998300286</v>
      </c>
      <c r="AY12">
        <v>1098966969</v>
      </c>
      <c r="AZ12">
        <v>1190797645</v>
      </c>
      <c r="BA12" s="6">
        <v>99860340</v>
      </c>
      <c r="BB12" s="6"/>
    </row>
    <row r="13" spans="1:54" ht="13.5" hidden="1" customHeight="1">
      <c r="A13" s="103" t="s">
        <v>13</v>
      </c>
      <c r="B13" s="103" t="s">
        <v>40</v>
      </c>
      <c r="C13" s="103" t="str">
        <f t="shared" si="1"/>
        <v>F36</v>
      </c>
      <c r="D13" t="s">
        <v>107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>
        <v>128077428</v>
      </c>
      <c r="Z13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  <c r="AG13">
        <v>79511166</v>
      </c>
      <c r="AH13">
        <v>94730223</v>
      </c>
      <c r="AI13">
        <v>110098814</v>
      </c>
      <c r="AJ13">
        <v>125928320</v>
      </c>
      <c r="AK13">
        <v>140018617</v>
      </c>
      <c r="AL13">
        <v>154391765</v>
      </c>
      <c r="AM13">
        <v>167493707</v>
      </c>
      <c r="AN13">
        <v>180583094</v>
      </c>
      <c r="AO13">
        <v>18735063</v>
      </c>
      <c r="AP13">
        <v>34585707</v>
      </c>
      <c r="AQ13">
        <v>50605455</v>
      </c>
      <c r="AR13">
        <v>67141803</v>
      </c>
      <c r="AS13">
        <v>83429068</v>
      </c>
      <c r="AT13">
        <v>98771986</v>
      </c>
      <c r="AU13">
        <v>116080590</v>
      </c>
      <c r="AV13">
        <v>131603519</v>
      </c>
      <c r="AW13">
        <v>146563063</v>
      </c>
      <c r="AX13">
        <v>162376984</v>
      </c>
      <c r="AY13">
        <v>176273715</v>
      </c>
      <c r="AZ13">
        <v>190145465</v>
      </c>
      <c r="BA13" s="6">
        <v>21599732</v>
      </c>
      <c r="BB13" s="6"/>
    </row>
    <row r="14" spans="1:54" ht="13.5" hidden="1" customHeight="1">
      <c r="A14" s="103" t="s">
        <v>14</v>
      </c>
      <c r="B14" s="103" t="s">
        <v>41</v>
      </c>
      <c r="C14" s="103" t="str">
        <f t="shared" si="1"/>
        <v>F38</v>
      </c>
      <c r="D14" t="s">
        <v>108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>
        <v>40486806</v>
      </c>
      <c r="Z14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  <c r="AG14">
        <v>30580514</v>
      </c>
      <c r="AH14">
        <v>31137533</v>
      </c>
      <c r="AI14">
        <v>45550375</v>
      </c>
      <c r="AJ14">
        <v>46152173</v>
      </c>
      <c r="AK14">
        <v>46520990</v>
      </c>
      <c r="AL14">
        <v>60829265</v>
      </c>
      <c r="AM14">
        <v>61454304</v>
      </c>
      <c r="AN14">
        <v>61862404</v>
      </c>
      <c r="AO14">
        <v>15492367</v>
      </c>
      <c r="AP14">
        <v>16957045</v>
      </c>
      <c r="AQ14">
        <v>17741988</v>
      </c>
      <c r="AR14">
        <v>31851377</v>
      </c>
      <c r="AS14">
        <v>33217088</v>
      </c>
      <c r="AT14">
        <v>33957829</v>
      </c>
      <c r="AU14">
        <v>48419677</v>
      </c>
      <c r="AV14">
        <v>49529172</v>
      </c>
      <c r="AW14">
        <v>50381557</v>
      </c>
      <c r="AX14">
        <v>64646105</v>
      </c>
      <c r="AY14">
        <v>65467075</v>
      </c>
      <c r="AZ14">
        <v>66091087</v>
      </c>
      <c r="BA14" s="6">
        <v>14544301</v>
      </c>
      <c r="BB14" s="6"/>
    </row>
    <row r="15" spans="1:54" ht="13.5" hidden="1" customHeight="1">
      <c r="A15" s="103" t="s">
        <v>15</v>
      </c>
      <c r="B15" s="103" t="s">
        <v>42</v>
      </c>
      <c r="C15" s="103" t="str">
        <f t="shared" si="1"/>
        <v>F40</v>
      </c>
      <c r="D15" t="s">
        <v>109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>
        <v>6293</v>
      </c>
      <c r="Z15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  <c r="AG15">
        <v>11124</v>
      </c>
      <c r="AH15">
        <v>11027</v>
      </c>
      <c r="AI15">
        <v>11270</v>
      </c>
      <c r="AJ15">
        <v>11432</v>
      </c>
      <c r="AK15">
        <v>11636</v>
      </c>
      <c r="AL15">
        <v>12242</v>
      </c>
      <c r="AM15">
        <v>13959</v>
      </c>
      <c r="AN15">
        <v>23416</v>
      </c>
      <c r="AO15">
        <v>2719</v>
      </c>
      <c r="AP15">
        <v>4218</v>
      </c>
      <c r="AQ15">
        <v>5210</v>
      </c>
      <c r="AR15">
        <v>4728</v>
      </c>
      <c r="AS15">
        <v>5253</v>
      </c>
      <c r="AT15">
        <v>-44140</v>
      </c>
      <c r="AU15">
        <v>8031</v>
      </c>
      <c r="AV15">
        <v>8185</v>
      </c>
      <c r="AW15">
        <v>8511</v>
      </c>
      <c r="AX15">
        <v>8799</v>
      </c>
      <c r="AY15">
        <v>10770</v>
      </c>
      <c r="AZ15">
        <v>20532</v>
      </c>
      <c r="BA15" s="6">
        <v>2604</v>
      </c>
      <c r="BB15" s="6"/>
    </row>
    <row r="16" spans="1:54" ht="13.5" hidden="1" customHeight="1">
      <c r="A16" s="103"/>
      <c r="B16" s="103"/>
      <c r="C16" s="103"/>
      <c r="D16" t="s">
        <v>222</v>
      </c>
      <c r="BA16" s="6"/>
      <c r="BB16" s="6"/>
    </row>
    <row r="17" spans="1:54" ht="13.5" hidden="1" customHeight="1">
      <c r="A17" s="103" t="s">
        <v>0</v>
      </c>
      <c r="B17" s="103" t="s">
        <v>30</v>
      </c>
      <c r="C17" s="103" t="str">
        <f t="shared" si="1"/>
        <v>F43</v>
      </c>
      <c r="D17" s="12" t="s">
        <v>110</v>
      </c>
      <c r="E17">
        <v>31370888</v>
      </c>
      <c r="F17">
        <v>76491956</v>
      </c>
      <c r="G17">
        <v>111756725</v>
      </c>
      <c r="H17">
        <v>159087855</v>
      </c>
      <c r="I17">
        <v>353218600</v>
      </c>
      <c r="J17">
        <v>491121836</v>
      </c>
      <c r="K17">
        <v>534691819</v>
      </c>
      <c r="L17">
        <v>577848691</v>
      </c>
      <c r="M17">
        <v>634919491</v>
      </c>
      <c r="N17">
        <v>683406514</v>
      </c>
      <c r="O17">
        <v>723674412</v>
      </c>
      <c r="P17">
        <v>774009995</v>
      </c>
      <c r="Q17">
        <v>57283079</v>
      </c>
      <c r="R17">
        <v>103487744</v>
      </c>
      <c r="S17">
        <v>168952182</v>
      </c>
      <c r="T17">
        <v>236000953</v>
      </c>
      <c r="U17">
        <v>324415669</v>
      </c>
      <c r="V17">
        <v>452665432</v>
      </c>
      <c r="W17">
        <v>585777790</v>
      </c>
      <c r="X17">
        <v>645416412</v>
      </c>
      <c r="Y17">
        <v>687038860</v>
      </c>
      <c r="Z17">
        <v>736741430</v>
      </c>
      <c r="AA17">
        <v>796412687</v>
      </c>
      <c r="AB17">
        <v>847584046</v>
      </c>
      <c r="AC17">
        <v>46895817</v>
      </c>
      <c r="AD17">
        <v>102340745</v>
      </c>
      <c r="AE17">
        <v>156122359</v>
      </c>
      <c r="AF17">
        <v>233359448</v>
      </c>
      <c r="AG17">
        <v>425451668</v>
      </c>
      <c r="AH17">
        <v>662773925</v>
      </c>
      <c r="AI17">
        <v>749280489</v>
      </c>
      <c r="AJ17">
        <v>803692628</v>
      </c>
      <c r="AK17">
        <v>858330516</v>
      </c>
      <c r="AL17">
        <v>920697166</v>
      </c>
      <c r="AM17">
        <v>1005853704</v>
      </c>
      <c r="AN17">
        <v>1064259807</v>
      </c>
      <c r="AO17">
        <v>91673743</v>
      </c>
      <c r="AP17">
        <v>154609778</v>
      </c>
      <c r="AQ17">
        <v>202737978</v>
      </c>
      <c r="AR17">
        <v>280622451</v>
      </c>
      <c r="AS17">
        <v>385440935</v>
      </c>
      <c r="AT17">
        <v>828688537</v>
      </c>
      <c r="AU17">
        <v>905926424</v>
      </c>
      <c r="AV17">
        <v>962662805</v>
      </c>
      <c r="AW17">
        <v>1018204732</v>
      </c>
      <c r="AX17">
        <v>1098480402</v>
      </c>
      <c r="AY17">
        <v>1172182222</v>
      </c>
      <c r="AZ17">
        <v>1220006236</v>
      </c>
      <c r="BA17" s="6">
        <v>72897605</v>
      </c>
      <c r="BB17" s="6"/>
    </row>
    <row r="18" spans="1:54" ht="13.5" hidden="1" customHeight="1">
      <c r="A18" s="103" t="s">
        <v>16</v>
      </c>
      <c r="B18" s="103" t="s">
        <v>29</v>
      </c>
      <c r="C18" s="103" t="str">
        <f t="shared" si="1"/>
        <v>F45</v>
      </c>
      <c r="D18" t="s">
        <v>111</v>
      </c>
      <c r="E18">
        <v>8582071</v>
      </c>
      <c r="F18">
        <v>21359939</v>
      </c>
      <c r="G18">
        <v>27534809</v>
      </c>
      <c r="H18">
        <v>36554461</v>
      </c>
      <c r="I18">
        <v>189230263</v>
      </c>
      <c r="J18">
        <v>288633302</v>
      </c>
      <c r="K18">
        <v>297357108</v>
      </c>
      <c r="L18">
        <v>301175356</v>
      </c>
      <c r="M18">
        <v>312144238</v>
      </c>
      <c r="N18">
        <v>320150258</v>
      </c>
      <c r="O18">
        <v>330450980</v>
      </c>
      <c r="P18">
        <v>342147276</v>
      </c>
      <c r="Q18">
        <v>7127960</v>
      </c>
      <c r="R18">
        <v>16122277</v>
      </c>
      <c r="S18">
        <v>49649720</v>
      </c>
      <c r="T18">
        <v>89784705</v>
      </c>
      <c r="U18">
        <v>133902074</v>
      </c>
      <c r="V18">
        <v>227146035</v>
      </c>
      <c r="W18">
        <v>307335539</v>
      </c>
      <c r="X18">
        <v>314000218</v>
      </c>
      <c r="Y18">
        <v>321558375</v>
      </c>
      <c r="Z18">
        <v>330397100</v>
      </c>
      <c r="AA18">
        <v>343738393</v>
      </c>
      <c r="AB18">
        <v>353444099</v>
      </c>
      <c r="AC18">
        <v>14596113</v>
      </c>
      <c r="AD18">
        <v>29940043</v>
      </c>
      <c r="AE18">
        <v>44925001</v>
      </c>
      <c r="AF18">
        <v>78197046</v>
      </c>
      <c r="AG18">
        <v>233269232</v>
      </c>
      <c r="AH18">
        <v>438050609</v>
      </c>
      <c r="AI18">
        <v>454148810</v>
      </c>
      <c r="AJ18">
        <v>469589810</v>
      </c>
      <c r="AK18">
        <v>486005985</v>
      </c>
      <c r="AL18">
        <v>507333825</v>
      </c>
      <c r="AM18">
        <v>548029191</v>
      </c>
      <c r="AN18">
        <v>564398859</v>
      </c>
      <c r="AO18">
        <v>23505492</v>
      </c>
      <c r="AP18">
        <v>42308982</v>
      </c>
      <c r="AQ18">
        <v>61558589</v>
      </c>
      <c r="AR18">
        <v>85469076</v>
      </c>
      <c r="AS18">
        <v>125985566</v>
      </c>
      <c r="AT18">
        <v>540120088</v>
      </c>
      <c r="AU18">
        <v>557441583</v>
      </c>
      <c r="AV18">
        <v>577635509</v>
      </c>
      <c r="AW18">
        <v>601266109</v>
      </c>
      <c r="AX18">
        <v>621718802</v>
      </c>
      <c r="AY18">
        <v>645325697</v>
      </c>
      <c r="AZ18">
        <v>658192087</v>
      </c>
      <c r="BA18" s="6">
        <v>28399955</v>
      </c>
      <c r="BB18" s="6"/>
    </row>
    <row r="19" spans="1:54" ht="13.5" hidden="1" customHeight="1">
      <c r="A19" s="103" t="s">
        <v>17</v>
      </c>
      <c r="B19" s="103" t="s">
        <v>28</v>
      </c>
      <c r="C19" s="103" t="str">
        <f t="shared" si="1"/>
        <v>F50</v>
      </c>
      <c r="D19" t="s">
        <v>112</v>
      </c>
      <c r="E19">
        <v>12152003</v>
      </c>
      <c r="F19">
        <v>22638878</v>
      </c>
      <c r="G19">
        <v>35045977</v>
      </c>
      <c r="H19">
        <v>50095520</v>
      </c>
      <c r="I19">
        <v>62665220</v>
      </c>
      <c r="J19">
        <v>75487313</v>
      </c>
      <c r="K19">
        <v>91062604</v>
      </c>
      <c r="L19">
        <v>105769437</v>
      </c>
      <c r="M19">
        <v>119823076</v>
      </c>
      <c r="N19">
        <v>133913077</v>
      </c>
      <c r="O19">
        <v>147297862</v>
      </c>
      <c r="P19">
        <v>162030034</v>
      </c>
      <c r="Q19">
        <v>12354480</v>
      </c>
      <c r="R19">
        <v>24421442</v>
      </c>
      <c r="S19">
        <v>38764261</v>
      </c>
      <c r="T19">
        <v>55049462</v>
      </c>
      <c r="U19">
        <v>68141453</v>
      </c>
      <c r="V19">
        <v>82135860</v>
      </c>
      <c r="W19">
        <v>98498224</v>
      </c>
      <c r="X19">
        <v>115694064</v>
      </c>
      <c r="Y19">
        <v>131017995</v>
      </c>
      <c r="Z19">
        <v>146412548</v>
      </c>
      <c r="AA19">
        <v>162100230</v>
      </c>
      <c r="AB19">
        <v>175795569</v>
      </c>
      <c r="AC19">
        <v>13999089</v>
      </c>
      <c r="AD19">
        <v>30198670</v>
      </c>
      <c r="AE19">
        <v>48820339</v>
      </c>
      <c r="AF19">
        <v>68900637</v>
      </c>
      <c r="AG19">
        <v>86048821</v>
      </c>
      <c r="AH19">
        <v>103833920</v>
      </c>
      <c r="AI19">
        <v>123335396</v>
      </c>
      <c r="AJ19">
        <v>145128532</v>
      </c>
      <c r="AK19">
        <v>165090061</v>
      </c>
      <c r="AL19">
        <v>187138870</v>
      </c>
      <c r="AM19">
        <v>206045881</v>
      </c>
      <c r="AN19">
        <v>225159328</v>
      </c>
      <c r="AO19">
        <v>44498970</v>
      </c>
      <c r="AP19">
        <v>56675327</v>
      </c>
      <c r="AQ19">
        <v>67954566</v>
      </c>
      <c r="AR19">
        <v>106894874</v>
      </c>
      <c r="AS19">
        <v>119512943</v>
      </c>
      <c r="AT19">
        <v>131167194</v>
      </c>
      <c r="AU19">
        <v>171863882</v>
      </c>
      <c r="AV19">
        <v>183985143</v>
      </c>
      <c r="AW19">
        <v>196125463</v>
      </c>
      <c r="AX19">
        <v>236541453</v>
      </c>
      <c r="AY19">
        <v>250225464</v>
      </c>
      <c r="AZ19">
        <v>263920775</v>
      </c>
      <c r="BA19" s="6">
        <v>16792760</v>
      </c>
      <c r="BB19" s="6"/>
    </row>
    <row r="20" spans="1:54" ht="13.5" hidden="1" customHeight="1">
      <c r="A20" s="103" t="s">
        <v>19</v>
      </c>
      <c r="B20" s="103" t="s">
        <v>27</v>
      </c>
      <c r="C20" s="103" t="str">
        <f t="shared" si="1"/>
        <v>F57</v>
      </c>
      <c r="D20" t="s">
        <v>113</v>
      </c>
      <c r="E20">
        <v>2809928</v>
      </c>
      <c r="F20">
        <v>5154492</v>
      </c>
      <c r="G20">
        <v>8823727</v>
      </c>
      <c r="H20">
        <v>14173509</v>
      </c>
      <c r="I20">
        <v>16849134</v>
      </c>
      <c r="J20">
        <v>19562213</v>
      </c>
      <c r="K20">
        <v>23141129</v>
      </c>
      <c r="L20">
        <v>27294901</v>
      </c>
      <c r="M20">
        <v>31504137</v>
      </c>
      <c r="N20">
        <v>35186619</v>
      </c>
      <c r="O20">
        <v>38357754</v>
      </c>
      <c r="P20">
        <v>41770923</v>
      </c>
      <c r="Q20">
        <v>2762049</v>
      </c>
      <c r="R20">
        <v>5526876</v>
      </c>
      <c r="S20">
        <v>9098011</v>
      </c>
      <c r="T20">
        <v>12051612</v>
      </c>
      <c r="U20">
        <v>18549694</v>
      </c>
      <c r="V20">
        <v>22042076</v>
      </c>
      <c r="W20">
        <v>25426190</v>
      </c>
      <c r="X20">
        <v>36995284</v>
      </c>
      <c r="Y20">
        <v>40733105</v>
      </c>
      <c r="Z20">
        <v>44158456</v>
      </c>
      <c r="AA20">
        <v>47985680</v>
      </c>
      <c r="AB20">
        <v>50600745</v>
      </c>
      <c r="AC20">
        <v>2780025</v>
      </c>
      <c r="AD20">
        <v>5559994</v>
      </c>
      <c r="AE20">
        <v>9238630</v>
      </c>
      <c r="AF20">
        <v>12094542</v>
      </c>
      <c r="AG20">
        <v>15820231</v>
      </c>
      <c r="AH20">
        <v>19205691</v>
      </c>
      <c r="AI20">
        <v>23444126</v>
      </c>
      <c r="AJ20">
        <v>27060077</v>
      </c>
      <c r="AK20">
        <v>30512107</v>
      </c>
      <c r="AL20">
        <v>34781902</v>
      </c>
      <c r="AM20">
        <v>39256495</v>
      </c>
      <c r="AN20">
        <v>44565355</v>
      </c>
      <c r="AO20">
        <v>3188347</v>
      </c>
      <c r="AP20">
        <v>10021302</v>
      </c>
      <c r="AQ20">
        <v>13642020</v>
      </c>
      <c r="AR20">
        <v>17854317</v>
      </c>
      <c r="AS20">
        <v>21734948</v>
      </c>
      <c r="AT20">
        <v>25501901</v>
      </c>
      <c r="AU20">
        <v>31277663</v>
      </c>
      <c r="AV20">
        <v>35559544</v>
      </c>
      <c r="AW20">
        <v>40137057</v>
      </c>
      <c r="AX20">
        <v>45031378</v>
      </c>
      <c r="AY20">
        <v>51288662</v>
      </c>
      <c r="AZ20">
        <v>55728322</v>
      </c>
      <c r="BA20" s="6">
        <v>4236096</v>
      </c>
      <c r="BB20" s="6"/>
    </row>
    <row r="21" spans="1:54" ht="13.5" hidden="1" customHeight="1">
      <c r="A21" s="103" t="s">
        <v>4</v>
      </c>
      <c r="B21" s="103" t="s">
        <v>26</v>
      </c>
      <c r="C21" s="103" t="str">
        <f t="shared" si="1"/>
        <v>F61</v>
      </c>
      <c r="D21" t="s">
        <v>114</v>
      </c>
      <c r="E21">
        <v>1460597</v>
      </c>
      <c r="F21">
        <v>9565706</v>
      </c>
      <c r="G21">
        <v>12689671</v>
      </c>
      <c r="H21">
        <v>18124761</v>
      </c>
      <c r="I21">
        <v>29429092</v>
      </c>
      <c r="J21">
        <v>37261400</v>
      </c>
      <c r="K21">
        <v>45132956</v>
      </c>
      <c r="L21">
        <v>53192814</v>
      </c>
      <c r="M21">
        <v>70367225</v>
      </c>
      <c r="N21">
        <v>82902295</v>
      </c>
      <c r="O21">
        <v>84348555</v>
      </c>
      <c r="P21">
        <v>94300367</v>
      </c>
      <c r="Q21">
        <v>2280968</v>
      </c>
      <c r="R21">
        <v>15564564</v>
      </c>
      <c r="S21">
        <v>23313497</v>
      </c>
      <c r="T21">
        <v>25564379</v>
      </c>
      <c r="U21">
        <v>38070368</v>
      </c>
      <c r="V21">
        <v>46502697</v>
      </c>
      <c r="W21">
        <v>70581854</v>
      </c>
      <c r="X21">
        <v>74063460</v>
      </c>
      <c r="Y21">
        <v>78671767</v>
      </c>
      <c r="Z21">
        <v>88582874</v>
      </c>
      <c r="AA21">
        <v>94812960</v>
      </c>
      <c r="AB21">
        <v>105798854</v>
      </c>
      <c r="AC21">
        <v>5801317</v>
      </c>
      <c r="AD21">
        <v>12067632</v>
      </c>
      <c r="AE21">
        <v>17474049</v>
      </c>
      <c r="AF21">
        <v>30816562</v>
      </c>
      <c r="AG21">
        <v>35932954</v>
      </c>
      <c r="AH21">
        <v>38663282</v>
      </c>
      <c r="AI21">
        <v>75524933</v>
      </c>
      <c r="AJ21">
        <v>77874108</v>
      </c>
      <c r="AK21">
        <v>81923936</v>
      </c>
      <c r="AL21">
        <v>82082070</v>
      </c>
      <c r="AM21">
        <v>86725289</v>
      </c>
      <c r="AN21">
        <v>90780264</v>
      </c>
      <c r="AO21">
        <v>6527491</v>
      </c>
      <c r="AP21">
        <v>16343821</v>
      </c>
      <c r="AQ21">
        <v>19961156</v>
      </c>
      <c r="AR21">
        <v>21464543</v>
      </c>
      <c r="AS21">
        <v>60861296</v>
      </c>
      <c r="AT21">
        <v>63993039</v>
      </c>
      <c r="AU21">
        <v>66145326</v>
      </c>
      <c r="AV21">
        <v>69697520</v>
      </c>
      <c r="AW21">
        <v>72625707</v>
      </c>
      <c r="AX21">
        <v>74932113</v>
      </c>
      <c r="AY21">
        <v>85563836</v>
      </c>
      <c r="AZ21">
        <v>85382321</v>
      </c>
      <c r="BA21" s="6">
        <v>4403137</v>
      </c>
      <c r="BB21" s="6"/>
    </row>
    <row r="22" spans="1:54" ht="13.5" hidden="1" customHeight="1">
      <c r="A22" s="103" t="s">
        <v>20</v>
      </c>
      <c r="B22" s="103" t="s">
        <v>25</v>
      </c>
      <c r="C22" s="103" t="str">
        <f t="shared" si="1"/>
        <v>F65</v>
      </c>
      <c r="D22" t="s">
        <v>115</v>
      </c>
      <c r="E22">
        <v>3494489</v>
      </c>
      <c r="F22">
        <v>8520724</v>
      </c>
      <c r="G22">
        <v>15379371</v>
      </c>
      <c r="H22">
        <v>22770791</v>
      </c>
      <c r="I22">
        <v>28971642</v>
      </c>
      <c r="J22">
        <v>39652601</v>
      </c>
      <c r="K22">
        <v>41773950</v>
      </c>
      <c r="L22">
        <v>45745190</v>
      </c>
      <c r="M22">
        <v>50277905</v>
      </c>
      <c r="N22">
        <v>54120817</v>
      </c>
      <c r="O22">
        <v>57330347</v>
      </c>
      <c r="P22">
        <v>61837612</v>
      </c>
      <c r="Q22">
        <v>3374621</v>
      </c>
      <c r="R22">
        <v>6182649</v>
      </c>
      <c r="S22">
        <v>9544866</v>
      </c>
      <c r="T22">
        <v>12933189</v>
      </c>
      <c r="U22">
        <v>17421049</v>
      </c>
      <c r="V22">
        <v>22290405</v>
      </c>
      <c r="W22">
        <v>26182081</v>
      </c>
      <c r="X22">
        <v>35989248</v>
      </c>
      <c r="Y22">
        <v>41813345</v>
      </c>
      <c r="Z22">
        <v>48415997</v>
      </c>
      <c r="AA22">
        <v>57237051</v>
      </c>
      <c r="AB22">
        <v>65135086</v>
      </c>
      <c r="AC22">
        <v>4999798</v>
      </c>
      <c r="AD22">
        <v>10176298</v>
      </c>
      <c r="AE22">
        <v>16653035</v>
      </c>
      <c r="AF22">
        <v>21207809</v>
      </c>
      <c r="AG22">
        <v>24326904</v>
      </c>
      <c r="AH22">
        <v>29092214</v>
      </c>
      <c r="AI22">
        <v>33500783</v>
      </c>
      <c r="AJ22">
        <v>38591476</v>
      </c>
      <c r="AK22">
        <v>41742269</v>
      </c>
      <c r="AL22">
        <v>46666469</v>
      </c>
      <c r="AM22">
        <v>51732964</v>
      </c>
      <c r="AN22">
        <v>57364804</v>
      </c>
      <c r="AO22">
        <v>4023230</v>
      </c>
      <c r="AP22">
        <v>7453187</v>
      </c>
      <c r="AQ22">
        <v>11538992</v>
      </c>
      <c r="AR22">
        <v>15744522</v>
      </c>
      <c r="AS22">
        <v>19123755</v>
      </c>
      <c r="AT22">
        <v>22455682</v>
      </c>
      <c r="AU22">
        <v>25744119</v>
      </c>
      <c r="AV22">
        <v>29983522</v>
      </c>
      <c r="AW22">
        <v>34130735</v>
      </c>
      <c r="AX22">
        <v>39206521</v>
      </c>
      <c r="AY22">
        <v>44708970</v>
      </c>
      <c r="AZ22">
        <v>51697841</v>
      </c>
      <c r="BA22" s="6">
        <v>4778202</v>
      </c>
      <c r="BB22" s="6"/>
    </row>
    <row r="23" spans="1:54" ht="13.5" hidden="1" customHeight="1">
      <c r="A23" s="103" t="s">
        <v>21</v>
      </c>
      <c r="B23" s="103" t="s">
        <v>24</v>
      </c>
      <c r="C23" s="103" t="str">
        <f t="shared" si="1"/>
        <v>F70</v>
      </c>
      <c r="D23" t="s">
        <v>116</v>
      </c>
      <c r="E23">
        <v>2868578</v>
      </c>
      <c r="F23">
        <v>9247258</v>
      </c>
      <c r="G23">
        <v>12275262</v>
      </c>
      <c r="H23">
        <v>17362773</v>
      </c>
      <c r="I23">
        <v>26069925</v>
      </c>
      <c r="J23">
        <v>30518749</v>
      </c>
      <c r="K23">
        <v>36222806</v>
      </c>
      <c r="L23">
        <v>44669100</v>
      </c>
      <c r="M23">
        <v>50801568</v>
      </c>
      <c r="N23">
        <v>57130816</v>
      </c>
      <c r="O23">
        <v>65886835</v>
      </c>
      <c r="P23">
        <v>71922135</v>
      </c>
      <c r="Q23">
        <v>29381548</v>
      </c>
      <c r="R23">
        <v>35669457</v>
      </c>
      <c r="S23">
        <v>38581827</v>
      </c>
      <c r="T23">
        <v>40617606</v>
      </c>
      <c r="U23">
        <v>48331031</v>
      </c>
      <c r="V23">
        <v>52548121</v>
      </c>
      <c r="W23">
        <v>57753902</v>
      </c>
      <c r="X23">
        <v>68674138</v>
      </c>
      <c r="Y23">
        <v>73244273</v>
      </c>
      <c r="Z23">
        <v>78774026</v>
      </c>
      <c r="AA23">
        <v>90538253</v>
      </c>
      <c r="AB23">
        <v>96809693</v>
      </c>
      <c r="AC23">
        <v>4719355</v>
      </c>
      <c r="AD23">
        <v>14397840</v>
      </c>
      <c r="AE23">
        <v>19011305</v>
      </c>
      <c r="AF23">
        <v>22142852</v>
      </c>
      <c r="AG23">
        <v>30053376</v>
      </c>
      <c r="AH23">
        <v>33927611</v>
      </c>
      <c r="AI23">
        <v>39323296</v>
      </c>
      <c r="AJ23">
        <v>45448329</v>
      </c>
      <c r="AK23">
        <v>53056158</v>
      </c>
      <c r="AL23">
        <v>62693530</v>
      </c>
      <c r="AM23">
        <v>74063843</v>
      </c>
      <c r="AN23">
        <v>81991049</v>
      </c>
      <c r="AO23">
        <v>9929969</v>
      </c>
      <c r="AP23">
        <v>21806824</v>
      </c>
      <c r="AQ23">
        <v>28080282</v>
      </c>
      <c r="AR23">
        <v>33184867</v>
      </c>
      <c r="AS23">
        <v>38222260</v>
      </c>
      <c r="AT23">
        <v>45443773</v>
      </c>
      <c r="AU23">
        <v>53445965</v>
      </c>
      <c r="AV23">
        <v>65797269</v>
      </c>
      <c r="AW23">
        <v>73919159</v>
      </c>
      <c r="AX23">
        <v>81050135</v>
      </c>
      <c r="AY23">
        <v>95068008</v>
      </c>
      <c r="AZ23">
        <v>105084890</v>
      </c>
      <c r="BA23" s="6">
        <v>14282209</v>
      </c>
      <c r="BB23" s="6"/>
    </row>
    <row r="24" spans="1:54" ht="13.5" hidden="1" customHeight="1">
      <c r="A24" s="103" t="s">
        <v>22</v>
      </c>
      <c r="B24" s="103" t="s">
        <v>23</v>
      </c>
      <c r="C24" s="103" t="str">
        <f t="shared" si="1"/>
        <v>F71</v>
      </c>
      <c r="D24" t="s">
        <v>117</v>
      </c>
      <c r="E24">
        <v>3222</v>
      </c>
      <c r="F24">
        <v>4959</v>
      </c>
      <c r="G24">
        <v>7908</v>
      </c>
      <c r="H24">
        <v>6040</v>
      </c>
      <c r="I24">
        <v>3324</v>
      </c>
      <c r="J24">
        <v>6258</v>
      </c>
      <c r="K24">
        <v>1266</v>
      </c>
      <c r="L24">
        <v>1893</v>
      </c>
      <c r="M24">
        <v>1342</v>
      </c>
      <c r="N24">
        <v>2632</v>
      </c>
      <c r="O24">
        <v>2079</v>
      </c>
      <c r="P24">
        <v>1648</v>
      </c>
      <c r="Q24">
        <v>1453</v>
      </c>
      <c r="R24">
        <v>479</v>
      </c>
      <c r="S24">
        <v>0</v>
      </c>
      <c r="T24">
        <v>0</v>
      </c>
      <c r="U24">
        <v>0</v>
      </c>
      <c r="V24">
        <v>238</v>
      </c>
      <c r="W24">
        <v>0</v>
      </c>
      <c r="X24">
        <v>0</v>
      </c>
      <c r="Y24">
        <v>0</v>
      </c>
      <c r="Z24">
        <v>429</v>
      </c>
      <c r="AA24">
        <v>120</v>
      </c>
      <c r="AB24">
        <v>0</v>
      </c>
      <c r="AC24">
        <v>120</v>
      </c>
      <c r="AD24">
        <v>268</v>
      </c>
      <c r="AE24">
        <v>0</v>
      </c>
      <c r="AF24">
        <v>0</v>
      </c>
      <c r="AG24">
        <v>150</v>
      </c>
      <c r="AH24">
        <v>598</v>
      </c>
      <c r="AI24">
        <v>3145</v>
      </c>
      <c r="AJ24">
        <v>296</v>
      </c>
      <c r="AK24">
        <v>0</v>
      </c>
      <c r="AL24">
        <v>500</v>
      </c>
      <c r="AM24">
        <v>41</v>
      </c>
      <c r="AN24">
        <v>148</v>
      </c>
      <c r="AO24">
        <v>244</v>
      </c>
      <c r="AP24">
        <v>335</v>
      </c>
      <c r="AQ24">
        <v>2373</v>
      </c>
      <c r="AR24">
        <v>10252</v>
      </c>
      <c r="AS24">
        <v>167</v>
      </c>
      <c r="AT24">
        <v>6860</v>
      </c>
      <c r="AU24">
        <v>7886</v>
      </c>
      <c r="AV24">
        <v>4298</v>
      </c>
      <c r="AW24">
        <v>502</v>
      </c>
      <c r="AX24">
        <v>0</v>
      </c>
      <c r="AY24">
        <v>1585</v>
      </c>
      <c r="AZ24">
        <v>0</v>
      </c>
      <c r="BA24" s="6">
        <v>5246</v>
      </c>
      <c r="BB24" s="6"/>
    </row>
    <row r="25" spans="1:54" ht="13.5" hidden="1" customHeight="1"/>
    <row r="26" spans="1:54" ht="13.5" hidden="1" customHeight="1">
      <c r="D26" s="103" t="s">
        <v>62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54" ht="13.5" hidden="1" customHeight="1"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54" ht="13.5" hidden="1" customHeight="1">
      <c r="D28" s="103" t="s">
        <v>57</v>
      </c>
      <c r="E28" s="104">
        <f>444311585/1000000/0.25</f>
        <v>1777.2463399999999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>
        <v>1861.97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>
        <v>2344</v>
      </c>
      <c r="AD28" s="104"/>
      <c r="AE28" s="104"/>
      <c r="AF28" s="104"/>
      <c r="AG28" s="104"/>
      <c r="AH28" s="104"/>
      <c r="AI28" s="104"/>
      <c r="AJ28" s="104"/>
      <c r="AK28" s="104"/>
      <c r="AL28" s="103"/>
      <c r="AM28" s="103"/>
      <c r="AN28" s="103"/>
      <c r="AO28" s="103">
        <v>2634.7136</v>
      </c>
      <c r="AP28" s="103"/>
      <c r="AQ28" s="103"/>
      <c r="AR28" s="103"/>
      <c r="AS28" s="103"/>
      <c r="AT28" s="103"/>
    </row>
    <row r="29" spans="1:54" ht="13.5" hidden="1" customHeight="1">
      <c r="D29" s="103" t="s">
        <v>7</v>
      </c>
      <c r="E29" s="104">
        <f>263923563/1000000</f>
        <v>263.923563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>
        <v>316.39999999999998</v>
      </c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>
        <v>402</v>
      </c>
      <c r="AD29" s="104"/>
      <c r="AE29" s="104"/>
      <c r="AF29" s="104"/>
      <c r="AG29" s="104"/>
      <c r="AH29" s="104"/>
      <c r="AI29" s="104"/>
      <c r="AJ29" s="104"/>
      <c r="AK29" s="104"/>
      <c r="AL29" s="103"/>
      <c r="AM29" s="103"/>
      <c r="AN29" s="103"/>
      <c r="AO29" s="103">
        <v>697.84245200000009</v>
      </c>
      <c r="AP29" s="103"/>
      <c r="AQ29" s="103"/>
      <c r="AR29" s="103"/>
      <c r="AS29" s="103"/>
      <c r="AT29" s="103"/>
    </row>
    <row r="30" spans="1:54" ht="13.5" hidden="1" customHeight="1">
      <c r="D30" s="103" t="s">
        <v>58</v>
      </c>
      <c r="E30" s="104">
        <f>(97739681+2840359424)/1000000</f>
        <v>2938.0991049999998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>
        <v>3246.0940300000002</v>
      </c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>
        <v>3975.5206589999989</v>
      </c>
      <c r="AD30" s="104"/>
      <c r="AE30" s="104"/>
      <c r="AF30" s="104"/>
      <c r="AG30" s="104"/>
      <c r="AH30" s="104"/>
      <c r="AI30" s="104"/>
      <c r="AJ30" s="104"/>
      <c r="AK30" s="104"/>
      <c r="AL30" s="103"/>
      <c r="AM30" s="103"/>
      <c r="AN30" s="103"/>
      <c r="AO30" s="103">
        <v>4544.7332499999993</v>
      </c>
      <c r="AP30" s="103"/>
      <c r="AQ30" s="103"/>
      <c r="AR30" s="103"/>
      <c r="AS30" s="103"/>
      <c r="AT30" s="103"/>
    </row>
    <row r="31" spans="1:54" ht="13.5" hidden="1" customHeight="1">
      <c r="D31" s="103" t="s">
        <v>3</v>
      </c>
      <c r="E31" s="104">
        <f>2735617430/1000000</f>
        <v>2735.6174299999998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>
        <v>3076.9729509999997</v>
      </c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>
        <v>3786.2339999999999</v>
      </c>
      <c r="AD31" s="104"/>
      <c r="AE31" s="104"/>
      <c r="AF31" s="104"/>
      <c r="AG31" s="104"/>
      <c r="AH31" s="104"/>
      <c r="AI31" s="104"/>
      <c r="AJ31" s="104"/>
      <c r="AK31" s="104"/>
      <c r="AL31" s="103"/>
      <c r="AM31" s="103"/>
      <c r="AN31" s="103"/>
      <c r="AO31" s="103">
        <v>4096.6775600000001</v>
      </c>
      <c r="AP31" s="103"/>
      <c r="AQ31" s="103"/>
      <c r="AR31" s="103"/>
      <c r="AS31" s="103"/>
      <c r="AT31" s="103"/>
    </row>
    <row r="32" spans="1:54" ht="13.5" hidden="1" customHeight="1">
      <c r="D32" s="103" t="s">
        <v>12</v>
      </c>
      <c r="E32" s="104">
        <f>1116019000/1000000</f>
        <v>1116.019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>
        <v>1166.7999999999997</v>
      </c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>
        <v>1187.7000000000003</v>
      </c>
      <c r="AD32" s="104"/>
      <c r="AE32" s="104"/>
      <c r="AF32" s="104"/>
      <c r="AG32" s="104"/>
      <c r="AH32" s="104"/>
      <c r="AI32" s="104"/>
      <c r="AJ32" s="104"/>
      <c r="AK32" s="104"/>
      <c r="AL32" s="103"/>
      <c r="AM32" s="103"/>
      <c r="AN32" s="103"/>
      <c r="AO32" s="103">
        <v>1254.9840399999998</v>
      </c>
      <c r="AP32" s="103"/>
      <c r="AQ32" s="103"/>
      <c r="AR32" s="103"/>
      <c r="AS32" s="103"/>
      <c r="AT32" s="103"/>
    </row>
    <row r="33" spans="4:54" ht="13.5" hidden="1" customHeight="1"/>
    <row r="34" spans="4:54" ht="13.5" hidden="1" customHeight="1">
      <c r="D34" t="s">
        <v>59</v>
      </c>
      <c r="E34">
        <f ca="1">COUNTIF(Ikmēneša!C4:C15,"&gt;0")</f>
        <v>1</v>
      </c>
      <c r="AR34" s="10"/>
    </row>
    <row r="35" spans="4:54" ht="13.5" hidden="1" customHeight="1"/>
    <row r="36" spans="4:54" ht="13.5" hidden="1" customHeight="1">
      <c r="D36" s="103" t="s">
        <v>89</v>
      </c>
      <c r="E36" s="103"/>
      <c r="F36" s="103">
        <v>2022</v>
      </c>
      <c r="G36" s="103">
        <v>2023</v>
      </c>
      <c r="H36" s="103">
        <v>2024</v>
      </c>
      <c r="I36" s="103"/>
      <c r="J36" s="103"/>
      <c r="K36" s="103"/>
    </row>
    <row r="37" spans="4:54" ht="13.5" hidden="1" customHeight="1">
      <c r="D37" s="103"/>
      <c r="E37" s="103"/>
      <c r="F37" s="105">
        <v>38386.186999999998</v>
      </c>
      <c r="G37" s="105">
        <v>40348.048000000003</v>
      </c>
      <c r="H37" s="105">
        <v>41894.034198123933</v>
      </c>
      <c r="I37" s="103"/>
      <c r="J37" s="103"/>
      <c r="K37" s="103"/>
    </row>
    <row r="38" spans="4:54" ht="13.5" hidden="1" customHeight="1"/>
    <row r="39" spans="4:54" ht="13.5" hidden="1" customHeight="1"/>
    <row r="40" spans="4:54" ht="13.5" customHeight="1">
      <c r="D40" s="12" t="str">
        <f>D1</f>
        <v>Konsolidētā kopbudžeta nodokļu un nenodokļu ieņēmumi pa veidiem</v>
      </c>
    </row>
    <row r="41" spans="4:54" ht="13.5" customHeight="1">
      <c r="D41" s="3" t="s">
        <v>2</v>
      </c>
    </row>
    <row r="42" spans="4:54" ht="13.5" customHeight="1">
      <c r="E42" s="4">
        <f t="shared" ref="E42:AX42" si="2">E3</f>
        <v>44197</v>
      </c>
      <c r="F42" s="4">
        <f t="shared" si="2"/>
        <v>44228</v>
      </c>
      <c r="G42" s="4">
        <f t="shared" si="2"/>
        <v>44256</v>
      </c>
      <c r="H42" s="4">
        <f t="shared" si="2"/>
        <v>44287</v>
      </c>
      <c r="I42" s="4">
        <f t="shared" si="2"/>
        <v>44317</v>
      </c>
      <c r="J42" s="4">
        <f t="shared" si="2"/>
        <v>44348</v>
      </c>
      <c r="K42" s="4">
        <f t="shared" si="2"/>
        <v>44378</v>
      </c>
      <c r="L42" s="4">
        <f t="shared" si="2"/>
        <v>44409</v>
      </c>
      <c r="M42" s="4">
        <f t="shared" si="2"/>
        <v>44440</v>
      </c>
      <c r="N42" s="4">
        <f t="shared" si="2"/>
        <v>44470</v>
      </c>
      <c r="O42" s="4">
        <f t="shared" si="2"/>
        <v>44501</v>
      </c>
      <c r="P42" s="4">
        <f t="shared" si="2"/>
        <v>44531</v>
      </c>
      <c r="Q42" s="4">
        <f t="shared" si="2"/>
        <v>44562</v>
      </c>
      <c r="R42" s="4">
        <f t="shared" si="2"/>
        <v>44593</v>
      </c>
      <c r="S42" s="4">
        <f t="shared" si="2"/>
        <v>44621</v>
      </c>
      <c r="T42" s="4">
        <f t="shared" si="2"/>
        <v>44652</v>
      </c>
      <c r="U42" s="4">
        <f t="shared" si="2"/>
        <v>44682</v>
      </c>
      <c r="V42" s="4">
        <f t="shared" si="2"/>
        <v>44713</v>
      </c>
      <c r="W42" s="4">
        <f t="shared" si="2"/>
        <v>44743</v>
      </c>
      <c r="X42" s="4">
        <f t="shared" si="2"/>
        <v>44774</v>
      </c>
      <c r="Y42" s="4">
        <f t="shared" si="2"/>
        <v>44805</v>
      </c>
      <c r="Z42" s="4">
        <f t="shared" si="2"/>
        <v>44835</v>
      </c>
      <c r="AA42" s="4">
        <f t="shared" si="2"/>
        <v>44866</v>
      </c>
      <c r="AB42" s="4">
        <f t="shared" si="2"/>
        <v>44896</v>
      </c>
      <c r="AC42" s="4">
        <f t="shared" si="2"/>
        <v>44927</v>
      </c>
      <c r="AD42" s="4">
        <f t="shared" si="2"/>
        <v>44958</v>
      </c>
      <c r="AE42" s="4">
        <f t="shared" si="2"/>
        <v>44986</v>
      </c>
      <c r="AF42" s="4">
        <f t="shared" si="2"/>
        <v>45017</v>
      </c>
      <c r="AG42" s="4">
        <f t="shared" si="2"/>
        <v>45047</v>
      </c>
      <c r="AH42" s="4">
        <f t="shared" si="2"/>
        <v>45078</v>
      </c>
      <c r="AI42" s="4">
        <f t="shared" si="2"/>
        <v>45108</v>
      </c>
      <c r="AJ42" s="4">
        <f t="shared" si="2"/>
        <v>45139</v>
      </c>
      <c r="AK42" s="4">
        <f t="shared" si="2"/>
        <v>45170</v>
      </c>
      <c r="AL42" s="4">
        <f t="shared" si="2"/>
        <v>45200</v>
      </c>
      <c r="AM42" s="4">
        <f t="shared" si="2"/>
        <v>45231</v>
      </c>
      <c r="AN42" s="4">
        <f t="shared" si="2"/>
        <v>45261</v>
      </c>
      <c r="AO42" s="4">
        <f t="shared" si="2"/>
        <v>45292</v>
      </c>
      <c r="AP42" s="4">
        <f t="shared" ref="AP42" si="3">AP3</f>
        <v>45323</v>
      </c>
      <c r="AQ42" s="4">
        <f t="shared" si="2"/>
        <v>45352</v>
      </c>
      <c r="AR42" s="4">
        <f t="shared" si="2"/>
        <v>45383</v>
      </c>
      <c r="AS42" s="4">
        <f t="shared" si="2"/>
        <v>45413</v>
      </c>
      <c r="AT42" s="4">
        <f t="shared" si="2"/>
        <v>45444</v>
      </c>
      <c r="AU42" s="4">
        <f t="shared" si="2"/>
        <v>45474</v>
      </c>
      <c r="AV42" s="4">
        <f t="shared" si="2"/>
        <v>45505</v>
      </c>
      <c r="AW42" s="4">
        <f t="shared" si="2"/>
        <v>45536</v>
      </c>
      <c r="AX42" s="4">
        <f t="shared" si="2"/>
        <v>45566</v>
      </c>
      <c r="AY42" s="4">
        <f t="shared" ref="AY42:BA42" si="4">AY3</f>
        <v>45597</v>
      </c>
      <c r="AZ42" s="4">
        <f t="shared" si="4"/>
        <v>45627</v>
      </c>
      <c r="BA42" s="4">
        <f t="shared" si="4"/>
        <v>45658</v>
      </c>
      <c r="BB42" s="4"/>
    </row>
    <row r="43" spans="4:54" ht="13.5" customHeight="1">
      <c r="D43" s="12" t="str">
        <f t="shared" ref="D43:D54" si="5">D4</f>
        <v>1.0 Nodokļu ieņēmumi</v>
      </c>
      <c r="E43" s="144">
        <f t="shared" ref="E43:N43" si="6">E4/1000000</f>
        <v>782.98600099999999</v>
      </c>
      <c r="F43" s="144">
        <f t="shared" si="6"/>
        <v>1517.838066</v>
      </c>
      <c r="G43" s="144">
        <f t="shared" si="6"/>
        <v>2155.7295760000002</v>
      </c>
      <c r="H43" s="144">
        <f t="shared" si="6"/>
        <v>3020.079913</v>
      </c>
      <c r="I43" s="144">
        <f t="shared" si="6"/>
        <v>3870.3329910000002</v>
      </c>
      <c r="J43" s="144">
        <f t="shared" si="6"/>
        <v>4639.071379</v>
      </c>
      <c r="K43" s="144">
        <f t="shared" si="6"/>
        <v>5561.333635</v>
      </c>
      <c r="L43" s="144">
        <f t="shared" si="6"/>
        <v>6463.0078190000004</v>
      </c>
      <c r="M43" s="144">
        <f t="shared" si="6"/>
        <v>7315.7334049999999</v>
      </c>
      <c r="N43" s="144">
        <f t="shared" si="6"/>
        <v>8211.6070110000001</v>
      </c>
      <c r="O43" s="144">
        <f t="shared" ref="O43:P43" si="7">O4/1000000</f>
        <v>9068.0681089999998</v>
      </c>
      <c r="P43" s="144">
        <f t="shared" si="7"/>
        <v>10031.004143</v>
      </c>
      <c r="Q43" s="144">
        <f t="shared" ref="Q43:R43" si="8">Q4/1000000</f>
        <v>941.79193599999996</v>
      </c>
      <c r="R43" s="144">
        <f t="shared" si="8"/>
        <v>1812.606925</v>
      </c>
      <c r="S43" s="144">
        <f t="shared" ref="S43:T43" si="9">S4/1000000</f>
        <v>2581.6616100000001</v>
      </c>
      <c r="T43" s="144">
        <f t="shared" si="9"/>
        <v>3539.4967620000002</v>
      </c>
      <c r="U43" s="144">
        <f t="shared" ref="U43:V43" si="10">U4/1000000</f>
        <v>4518.1753209999997</v>
      </c>
      <c r="V43" s="144">
        <f t="shared" si="10"/>
        <v>5407.0915539999996</v>
      </c>
      <c r="W43" s="144">
        <f>W4/1000000</f>
        <v>6434.5484420000003</v>
      </c>
      <c r="X43" s="144">
        <f>X4/1000000</f>
        <v>7404.5425230000001</v>
      </c>
      <c r="Y43" s="144">
        <f t="shared" ref="Y43:AG43" si="11">Y4/1000000</f>
        <v>8389.978427</v>
      </c>
      <c r="Z43" s="144">
        <f t="shared" si="11"/>
        <v>9411.6409409999997</v>
      </c>
      <c r="AA43" s="144">
        <f t="shared" si="11"/>
        <v>10449.868614999999</v>
      </c>
      <c r="AB43" s="144">
        <f t="shared" si="11"/>
        <v>11557.277694</v>
      </c>
      <c r="AC43" s="144">
        <f t="shared" si="11"/>
        <v>1077.162761</v>
      </c>
      <c r="AD43" s="144">
        <f t="shared" si="11"/>
        <v>2060.6670049999998</v>
      </c>
      <c r="AE43" s="144">
        <f t="shared" si="11"/>
        <v>2899.1131949999999</v>
      </c>
      <c r="AF43" s="144">
        <f t="shared" si="11"/>
        <v>3962.980196</v>
      </c>
      <c r="AG43" s="144">
        <f t="shared" si="11"/>
        <v>5034.7754370000002</v>
      </c>
      <c r="AH43" s="144">
        <f t="shared" ref="AH43:AI43" si="12">AH4/1000000</f>
        <v>6057.9901129999998</v>
      </c>
      <c r="AI43" s="144">
        <f t="shared" si="12"/>
        <v>7166.6582440000002</v>
      </c>
      <c r="AJ43" s="144">
        <f t="shared" ref="AJ43:AL43" si="13">AJ4/1000000</f>
        <v>8241.5115519999999</v>
      </c>
      <c r="AK43" s="144">
        <f t="shared" si="13"/>
        <v>9316.3303209999995</v>
      </c>
      <c r="AL43" s="144">
        <f t="shared" si="13"/>
        <v>10408.732416000001</v>
      </c>
      <c r="AM43" s="144">
        <f t="shared" ref="AM43:AN43" si="14">AM4/1000000</f>
        <v>11427.806365</v>
      </c>
      <c r="AN43" s="144">
        <f t="shared" si="14"/>
        <v>12600.415595</v>
      </c>
      <c r="AO43" s="144">
        <f t="shared" ref="AO43:AP43" si="15">AO4/1000000</f>
        <v>1080.4541019999999</v>
      </c>
      <c r="AP43" s="144">
        <f t="shared" si="15"/>
        <v>2104.7379569999998</v>
      </c>
      <c r="AQ43" s="144">
        <f t="shared" ref="AQ43:AR43" si="16">AQ4/1000000</f>
        <v>3053.1045170000002</v>
      </c>
      <c r="AR43" s="144">
        <f t="shared" si="16"/>
        <v>4154.2528169999996</v>
      </c>
      <c r="AS43" s="144">
        <f t="shared" ref="AS43:AX43" si="17">AS4/1000000</f>
        <v>5338.8644430000004</v>
      </c>
      <c r="AT43" s="144">
        <f t="shared" si="17"/>
        <v>6514.4710729999997</v>
      </c>
      <c r="AU43" s="144">
        <f t="shared" si="17"/>
        <v>7683.3997390000004</v>
      </c>
      <c r="AV43" s="144">
        <f t="shared" si="17"/>
        <v>8847.2037249999994</v>
      </c>
      <c r="AW43" s="144">
        <f t="shared" si="17"/>
        <v>9991.6993230000007</v>
      </c>
      <c r="AX43" s="144">
        <f t="shared" si="17"/>
        <v>11135.224813000001</v>
      </c>
      <c r="AY43" s="144">
        <f t="shared" ref="AY43:BA43" si="18">AY4/1000000</f>
        <v>12269.515439000001</v>
      </c>
      <c r="AZ43" s="144">
        <f t="shared" si="18"/>
        <v>13583.513609</v>
      </c>
      <c r="BA43" s="144">
        <f t="shared" si="18"/>
        <v>1197.0998890000001</v>
      </c>
      <c r="BB43" s="144"/>
    </row>
    <row r="44" spans="4:54" ht="13.5" customHeight="1">
      <c r="D44" t="str">
        <f t="shared" si="5"/>
        <v>1.1 Ieņēmumi no iedzīvotāju ienākuma nodokļa un solidaritātes nodokļa</v>
      </c>
      <c r="E44" s="144">
        <f t="shared" ref="E44:N44" si="19">E5/1000000</f>
        <v>150.693296</v>
      </c>
      <c r="F44" s="144">
        <f t="shared" si="19"/>
        <v>304.25639100000001</v>
      </c>
      <c r="G44" s="144">
        <f t="shared" si="19"/>
        <v>349.91713299999998</v>
      </c>
      <c r="H44" s="144">
        <f t="shared" si="19"/>
        <v>478.26165300000002</v>
      </c>
      <c r="I44" s="144">
        <f t="shared" si="19"/>
        <v>606.81784400000004</v>
      </c>
      <c r="J44" s="144">
        <f t="shared" si="19"/>
        <v>741.80396499999995</v>
      </c>
      <c r="K44" s="144">
        <f t="shared" si="19"/>
        <v>930.05649800000003</v>
      </c>
      <c r="L44" s="144">
        <f t="shared" si="19"/>
        <v>1100.5613579999999</v>
      </c>
      <c r="M44" s="144">
        <f t="shared" si="19"/>
        <v>1269.2029660000001</v>
      </c>
      <c r="N44" s="144">
        <f t="shared" si="19"/>
        <v>1538.7781150000001</v>
      </c>
      <c r="O44" s="144">
        <f t="shared" ref="O44:P44" si="20">O5/1000000</f>
        <v>1706.412235</v>
      </c>
      <c r="P44" s="144">
        <f t="shared" si="20"/>
        <v>1927.2768040000001</v>
      </c>
      <c r="Q44" s="144">
        <f t="shared" ref="Q44:R44" si="21">Q5/1000000</f>
        <v>230.248965</v>
      </c>
      <c r="R44" s="144">
        <f t="shared" si="21"/>
        <v>414.807861</v>
      </c>
      <c r="S44" s="144">
        <f t="shared" ref="S44:T44" si="22">S5/1000000</f>
        <v>479.81007199999999</v>
      </c>
      <c r="T44" s="144">
        <f t="shared" si="22"/>
        <v>645.11704499999996</v>
      </c>
      <c r="U44" s="144">
        <f t="shared" ref="U44:V44" si="23">U5/1000000</f>
        <v>820.36049200000002</v>
      </c>
      <c r="V44" s="144">
        <f t="shared" si="23"/>
        <v>1013.832151</v>
      </c>
      <c r="W44" s="144">
        <f t="shared" ref="W44:AG44" si="24">W5/1000000</f>
        <v>1234.795738</v>
      </c>
      <c r="X44" s="144">
        <f t="shared" ref="X44" si="25">X5/1000000</f>
        <v>1436.81305</v>
      </c>
      <c r="Y44" s="144">
        <f t="shared" si="24"/>
        <v>1645.202957</v>
      </c>
      <c r="Z44" s="144">
        <f t="shared" si="24"/>
        <v>1862.2937690000001</v>
      </c>
      <c r="AA44" s="144">
        <f t="shared" si="24"/>
        <v>2062.5792339999998</v>
      </c>
      <c r="AB44" s="144">
        <f t="shared" si="24"/>
        <v>2262.4769980000001</v>
      </c>
      <c r="AC44" s="144">
        <f t="shared" si="24"/>
        <v>239.533996</v>
      </c>
      <c r="AD44" s="144">
        <f t="shared" si="24"/>
        <v>443.47898800000002</v>
      </c>
      <c r="AE44" s="144">
        <f t="shared" si="24"/>
        <v>512.689302</v>
      </c>
      <c r="AF44" s="144">
        <f t="shared" si="24"/>
        <v>689.63680899999997</v>
      </c>
      <c r="AG44" s="144">
        <f t="shared" si="24"/>
        <v>870.70953799999995</v>
      </c>
      <c r="AH44" s="144">
        <f t="shared" ref="AH44:AI44" si="26">AH5/1000000</f>
        <v>1092.1445389999999</v>
      </c>
      <c r="AI44" s="144">
        <f t="shared" si="26"/>
        <v>1346.012007</v>
      </c>
      <c r="AJ44" s="144">
        <f t="shared" ref="AJ44:AL44" si="27">AJ5/1000000</f>
        <v>1580.1439700000001</v>
      </c>
      <c r="AK44" s="144">
        <f t="shared" si="27"/>
        <v>1805.262461</v>
      </c>
      <c r="AL44" s="144">
        <f t="shared" si="27"/>
        <v>2038.308702</v>
      </c>
      <c r="AM44" s="144">
        <f t="shared" ref="AM44:AN44" si="28">AM5/1000000</f>
        <v>2268.292015</v>
      </c>
      <c r="AN44" s="144">
        <f t="shared" si="28"/>
        <v>2500.7322509999999</v>
      </c>
      <c r="AO44" s="144">
        <f t="shared" ref="AO44:AP44" si="29">AO5/1000000</f>
        <v>270.15186399999999</v>
      </c>
      <c r="AP44" s="144">
        <f t="shared" si="29"/>
        <v>511.549488</v>
      </c>
      <c r="AQ44" s="144">
        <f t="shared" ref="AQ44:AR44" si="30">AQ5/1000000</f>
        <v>574.04287899999997</v>
      </c>
      <c r="AR44" s="144">
        <f t="shared" si="30"/>
        <v>792.81255399999998</v>
      </c>
      <c r="AS44" s="144">
        <f t="shared" ref="AS44:AT54" si="31">AS5/1000000</f>
        <v>1008.102762</v>
      </c>
      <c r="AT44" s="144">
        <f t="shared" si="31"/>
        <v>1226.964716</v>
      </c>
      <c r="AU44" s="144">
        <f t="shared" ref="AU44:AV44" si="32">AU5/1000000</f>
        <v>1519.5701799999999</v>
      </c>
      <c r="AV44" s="144">
        <f t="shared" si="32"/>
        <v>1783.93452</v>
      </c>
      <c r="AW44" s="144">
        <f t="shared" ref="AW44:AX44" si="33">AW5/1000000</f>
        <v>2033.150713</v>
      </c>
      <c r="AX44" s="144">
        <f t="shared" si="33"/>
        <v>2296.0570750000002</v>
      </c>
      <c r="AY44" s="144">
        <f t="shared" ref="AY44:BA44" si="34">AY5/1000000</f>
        <v>2552.5430230000002</v>
      </c>
      <c r="AZ44" s="144">
        <f t="shared" si="34"/>
        <v>2810.9895999999999</v>
      </c>
      <c r="BA44" s="144">
        <f t="shared" si="34"/>
        <v>316.81269900000001</v>
      </c>
      <c r="BB44" s="144"/>
    </row>
    <row r="45" spans="4:54" ht="13.5" customHeight="1">
      <c r="D45" t="str">
        <f t="shared" si="5"/>
        <v>1.2 Ieņēmumi no uzņēmumu ienākuma nodokļa</v>
      </c>
      <c r="E45" s="144">
        <f t="shared" ref="E45:N45" si="35">E6/1000000</f>
        <v>21.150621999999998</v>
      </c>
      <c r="F45" s="144">
        <f t="shared" si="35"/>
        <v>29.341221000000001</v>
      </c>
      <c r="G45" s="144">
        <f t="shared" si="35"/>
        <v>44.894486999999998</v>
      </c>
      <c r="H45" s="144">
        <f t="shared" si="35"/>
        <v>92.441084000000004</v>
      </c>
      <c r="I45" s="144">
        <f t="shared" si="35"/>
        <v>129.25693799999999</v>
      </c>
      <c r="J45" s="144">
        <f t="shared" si="35"/>
        <v>170.516356</v>
      </c>
      <c r="K45" s="144">
        <f t="shared" si="35"/>
        <v>197.19371100000001</v>
      </c>
      <c r="L45" s="144">
        <f t="shared" si="35"/>
        <v>223.27400700000001</v>
      </c>
      <c r="M45" s="144">
        <f t="shared" si="35"/>
        <v>237.78690499999999</v>
      </c>
      <c r="N45" s="144">
        <f t="shared" si="35"/>
        <v>261.171494</v>
      </c>
      <c r="O45" s="144">
        <f t="shared" ref="O45:P45" si="36">O6/1000000</f>
        <v>289.92271499999998</v>
      </c>
      <c r="P45" s="144">
        <f t="shared" si="36"/>
        <v>281.079384</v>
      </c>
      <c r="Q45" s="144">
        <f t="shared" ref="Q45:R45" si="37">Q6/1000000</f>
        <v>36.645933999999997</v>
      </c>
      <c r="R45" s="144">
        <f t="shared" si="37"/>
        <v>65.453490000000002</v>
      </c>
      <c r="S45" s="144">
        <f t="shared" ref="S45:T45" si="38">S6/1000000</f>
        <v>84.329571999999999</v>
      </c>
      <c r="T45" s="144">
        <f t="shared" si="38"/>
        <v>118.77217</v>
      </c>
      <c r="U45" s="144">
        <f t="shared" ref="U45:V45" si="39">U6/1000000</f>
        <v>168.239634</v>
      </c>
      <c r="V45" s="144">
        <f t="shared" si="39"/>
        <v>212.50274899999999</v>
      </c>
      <c r="W45" s="144">
        <f t="shared" ref="W45:AG45" si="40">W6/1000000</f>
        <v>240.362866</v>
      </c>
      <c r="X45" s="144">
        <f t="shared" ref="X45" si="41">X6/1000000</f>
        <v>271.60386499999998</v>
      </c>
      <c r="Y45" s="144">
        <f t="shared" si="40"/>
        <v>296.77290599999998</v>
      </c>
      <c r="Z45" s="144">
        <f t="shared" si="40"/>
        <v>326.11881699999998</v>
      </c>
      <c r="AA45" s="144">
        <f t="shared" si="40"/>
        <v>350.37795299999999</v>
      </c>
      <c r="AB45" s="144">
        <f t="shared" si="40"/>
        <v>378.75044600000001</v>
      </c>
      <c r="AC45" s="144">
        <f t="shared" si="40"/>
        <v>61.791103</v>
      </c>
      <c r="AD45" s="144">
        <f t="shared" si="40"/>
        <v>81.114180000000005</v>
      </c>
      <c r="AE45" s="144">
        <f t="shared" si="40"/>
        <v>112.121906</v>
      </c>
      <c r="AF45" s="144">
        <f t="shared" si="40"/>
        <v>159.99788799999999</v>
      </c>
      <c r="AG45" s="144">
        <f t="shared" si="40"/>
        <v>210.342434</v>
      </c>
      <c r="AH45" s="144">
        <f t="shared" ref="AH45:AI45" si="42">AH6/1000000</f>
        <v>331.845642</v>
      </c>
      <c r="AI45" s="144">
        <f t="shared" si="42"/>
        <v>367.98935699999998</v>
      </c>
      <c r="AJ45" s="144">
        <f t="shared" ref="AJ45:AL45" si="43">AJ6/1000000</f>
        <v>400.96498300000002</v>
      </c>
      <c r="AK45" s="144">
        <f t="shared" si="43"/>
        <v>454.186668</v>
      </c>
      <c r="AL45" s="144">
        <f t="shared" si="43"/>
        <v>482.096317</v>
      </c>
      <c r="AM45" s="144">
        <f t="shared" ref="AM45:AN45" si="44">AM6/1000000</f>
        <v>517.95108400000004</v>
      </c>
      <c r="AN45" s="144">
        <f t="shared" si="44"/>
        <v>544.80806900000005</v>
      </c>
      <c r="AO45" s="144">
        <f t="shared" ref="AO45:AP45" si="45">AO6/1000000</f>
        <v>66.341426999999996</v>
      </c>
      <c r="AP45" s="144">
        <f t="shared" si="45"/>
        <v>87.229276999999996</v>
      </c>
      <c r="AQ45" s="144">
        <f t="shared" ref="AQ45:AR45" si="46">AQ6/1000000</f>
        <v>111.509989</v>
      </c>
      <c r="AR45" s="144">
        <f t="shared" si="46"/>
        <v>217.20562100000001</v>
      </c>
      <c r="AS45" s="144">
        <f t="shared" si="31"/>
        <v>304.89181000000002</v>
      </c>
      <c r="AT45" s="144">
        <f t="shared" si="31"/>
        <v>450.27051299999999</v>
      </c>
      <c r="AU45" s="144">
        <f t="shared" ref="AU45:AV45" si="47">AU6/1000000</f>
        <v>496.64315699999997</v>
      </c>
      <c r="AV45" s="144">
        <f t="shared" si="47"/>
        <v>533.79000599999995</v>
      </c>
      <c r="AW45" s="144">
        <f t="shared" ref="AW45:AX45" si="48">AW6/1000000</f>
        <v>604.80662500000005</v>
      </c>
      <c r="AX45" s="144">
        <f t="shared" si="48"/>
        <v>644.67616399999997</v>
      </c>
      <c r="AY45" s="144">
        <f t="shared" ref="AY45:BA45" si="49">AY6/1000000</f>
        <v>673.16668200000004</v>
      </c>
      <c r="AZ45" s="144">
        <f t="shared" si="49"/>
        <v>719.42123100000003</v>
      </c>
      <c r="BA45" s="144">
        <f t="shared" si="49"/>
        <v>137.08453299999999</v>
      </c>
      <c r="BB45" s="144"/>
    </row>
    <row r="46" spans="4:54" ht="13.5" customHeight="1">
      <c r="D46" t="str">
        <f t="shared" si="5"/>
        <v>1.3 Sociālās apdrošināšanas iemaksas</v>
      </c>
      <c r="E46" s="144">
        <f t="shared" ref="E46:N46" si="50">E7/1000000</f>
        <v>164.800017</v>
      </c>
      <c r="F46" s="144">
        <f t="shared" si="50"/>
        <v>382.891032</v>
      </c>
      <c r="G46" s="144">
        <f t="shared" si="50"/>
        <v>603.84105499999998</v>
      </c>
      <c r="H46" s="144">
        <f t="shared" si="50"/>
        <v>859.09830399999998</v>
      </c>
      <c r="I46" s="144">
        <f t="shared" si="50"/>
        <v>1113.4244140000001</v>
      </c>
      <c r="J46" s="144">
        <f t="shared" si="50"/>
        <v>1366.50747</v>
      </c>
      <c r="K46" s="144">
        <f t="shared" si="50"/>
        <v>1651.0167329999999</v>
      </c>
      <c r="L46" s="144">
        <f t="shared" si="50"/>
        <v>1930.5016419999999</v>
      </c>
      <c r="M46" s="144">
        <f t="shared" si="50"/>
        <v>2204.40164</v>
      </c>
      <c r="N46" s="144">
        <f t="shared" si="50"/>
        <v>2468.1658750000001</v>
      </c>
      <c r="O46" s="144">
        <f t="shared" ref="O46:P46" si="51">O7/1000000</f>
        <v>2706.8330190000001</v>
      </c>
      <c r="P46" s="144">
        <f t="shared" si="51"/>
        <v>3121.0655360000001</v>
      </c>
      <c r="Q46" s="144">
        <f t="shared" ref="Q46:R46" si="52">Q7/1000000</f>
        <v>333.47692799999999</v>
      </c>
      <c r="R46" s="144">
        <f t="shared" si="52"/>
        <v>605.95433600000001</v>
      </c>
      <c r="S46" s="144">
        <f t="shared" ref="S46:T46" si="53">S7/1000000</f>
        <v>883.04834900000003</v>
      </c>
      <c r="T46" s="144">
        <f t="shared" si="53"/>
        <v>1178.6191940000001</v>
      </c>
      <c r="U46" s="144">
        <f t="shared" ref="U46:V46" si="54">U7/1000000</f>
        <v>1492.4650799999999</v>
      </c>
      <c r="V46" s="144">
        <f t="shared" si="54"/>
        <v>1811.446412</v>
      </c>
      <c r="W46" s="144">
        <f t="shared" ref="W46:AG46" si="55">W7/1000000</f>
        <v>2119.686796</v>
      </c>
      <c r="X46" s="144">
        <f t="shared" ref="X46" si="56">X7/1000000</f>
        <v>2423.5306059999998</v>
      </c>
      <c r="Y46" s="144">
        <f t="shared" si="55"/>
        <v>2747.916952</v>
      </c>
      <c r="Z46" s="144">
        <f t="shared" si="55"/>
        <v>3083.1232850000001</v>
      </c>
      <c r="AA46" s="144">
        <f t="shared" si="55"/>
        <v>3385.0533519999999</v>
      </c>
      <c r="AB46" s="144">
        <f t="shared" si="55"/>
        <v>3667.2161449999999</v>
      </c>
      <c r="AC46" s="144">
        <f t="shared" si="55"/>
        <v>371.69686000000002</v>
      </c>
      <c r="AD46" s="144">
        <f t="shared" si="55"/>
        <v>676.35620900000004</v>
      </c>
      <c r="AE46" s="144">
        <f t="shared" si="55"/>
        <v>928.00547099999994</v>
      </c>
      <c r="AF46" s="144">
        <f t="shared" si="55"/>
        <v>1272.9111780000001</v>
      </c>
      <c r="AG46" s="144">
        <f t="shared" si="55"/>
        <v>1604.277924</v>
      </c>
      <c r="AH46" s="144">
        <f t="shared" ref="AH46:AI46" si="57">AH7/1000000</f>
        <v>1955.184735</v>
      </c>
      <c r="AI46" s="144">
        <f t="shared" si="57"/>
        <v>2315.259462</v>
      </c>
      <c r="AJ46" s="144">
        <f t="shared" ref="AJ46:AL46" si="58">AJ7/1000000</f>
        <v>2665.2042980000001</v>
      </c>
      <c r="AK46" s="144">
        <f t="shared" si="58"/>
        <v>3017.4868540000002</v>
      </c>
      <c r="AL46" s="144">
        <f t="shared" si="58"/>
        <v>3349.1863060000001</v>
      </c>
      <c r="AM46" s="144">
        <f t="shared" ref="AM46:AN46" si="59">AM7/1000000</f>
        <v>3688.2528189999998</v>
      </c>
      <c r="AN46" s="144">
        <f t="shared" si="59"/>
        <v>4023.525795</v>
      </c>
      <c r="AO46" s="144">
        <f t="shared" ref="AO46:AP46" si="60">AO7/1000000</f>
        <v>397.664264</v>
      </c>
      <c r="AP46" s="144">
        <f t="shared" si="60"/>
        <v>749.37683200000004</v>
      </c>
      <c r="AQ46" s="144">
        <f t="shared" ref="AQ46:AR46" si="61">AQ7/1000000</f>
        <v>1085.6459990000001</v>
      </c>
      <c r="AR46" s="144">
        <f t="shared" si="61"/>
        <v>1488.256028</v>
      </c>
      <c r="AS46" s="144">
        <f t="shared" si="31"/>
        <v>1852.3343890000001</v>
      </c>
      <c r="AT46" s="144">
        <f t="shared" si="31"/>
        <v>2183.6552539999998</v>
      </c>
      <c r="AU46" s="144">
        <f t="shared" ref="AU46:AV46" si="62">AU7/1000000</f>
        <v>2579.4588250000002</v>
      </c>
      <c r="AV46" s="144">
        <f t="shared" si="62"/>
        <v>2957.4113910000001</v>
      </c>
      <c r="AW46" s="144">
        <f t="shared" ref="AW46:AX46" si="63">AW7/1000000</f>
        <v>3307.0110209999998</v>
      </c>
      <c r="AX46" s="144">
        <f t="shared" si="63"/>
        <v>3682.7749050000002</v>
      </c>
      <c r="AY46" s="144">
        <f t="shared" ref="AY46:BA46" si="64">AY7/1000000</f>
        <v>4040.5173890000001</v>
      </c>
      <c r="AZ46" s="144">
        <f t="shared" si="64"/>
        <v>4398.1963729999998</v>
      </c>
      <c r="BA46" s="144">
        <f t="shared" si="64"/>
        <v>431.29412200000002</v>
      </c>
      <c r="BB46" s="144"/>
    </row>
    <row r="47" spans="4:54" ht="13.5" customHeight="1">
      <c r="D47" t="str">
        <f t="shared" si="5"/>
        <v>3.0.0.0 Ieņēmumi, kas iemaksāti vienotajā nodokļu kontā</v>
      </c>
      <c r="E47" s="144">
        <f t="shared" ref="E47:N47" si="65">E8/1000000</f>
        <v>108.444799</v>
      </c>
      <c r="F47" s="144">
        <f t="shared" si="65"/>
        <v>124.455696</v>
      </c>
      <c r="G47" s="144">
        <f t="shared" si="65"/>
        <v>171.109036</v>
      </c>
      <c r="H47" s="144">
        <f t="shared" si="65"/>
        <v>228.39417800000001</v>
      </c>
      <c r="I47" s="144">
        <f t="shared" si="65"/>
        <v>302.43912499999999</v>
      </c>
      <c r="J47" s="144">
        <f t="shared" si="65"/>
        <v>264.41714200000001</v>
      </c>
      <c r="K47" s="144">
        <f t="shared" si="65"/>
        <v>271.28411299999999</v>
      </c>
      <c r="L47" s="144">
        <f t="shared" si="65"/>
        <v>275.44890299999997</v>
      </c>
      <c r="M47" s="144">
        <f t="shared" si="65"/>
        <v>290.62356999999997</v>
      </c>
      <c r="N47" s="144">
        <f t="shared" si="65"/>
        <v>212.56162699999999</v>
      </c>
      <c r="O47" s="144">
        <f t="shared" ref="O47:P47" si="66">O8/1000000</f>
        <v>256.48104799999999</v>
      </c>
      <c r="P47" s="144">
        <f t="shared" si="66"/>
        <v>346.03446200000002</v>
      </c>
      <c r="Q47" s="144">
        <f t="shared" ref="Q47:R47" si="67">Q8/1000000</f>
        <v>-100.505827</v>
      </c>
      <c r="R47" s="144">
        <f t="shared" si="67"/>
        <v>-100.411264</v>
      </c>
      <c r="S47" s="144">
        <f t="shared" ref="S47:T47" si="68">S8/1000000</f>
        <v>-61.376024999999998</v>
      </c>
      <c r="T47" s="144">
        <f t="shared" si="68"/>
        <v>-56.576597999999997</v>
      </c>
      <c r="U47" s="144">
        <f t="shared" ref="U47:V47" si="69">U8/1000000</f>
        <v>3.1946859999999999</v>
      </c>
      <c r="V47" s="144">
        <f t="shared" si="69"/>
        <v>-103.79105199999999</v>
      </c>
      <c r="W47" s="144">
        <f t="shared" ref="W47:AG47" si="70">W8/1000000</f>
        <v>-93.668868000000003</v>
      </c>
      <c r="X47" s="144">
        <f t="shared" ref="X47" si="71">X8/1000000</f>
        <v>-116.406907</v>
      </c>
      <c r="Y47" s="144">
        <f t="shared" si="70"/>
        <v>-100.194211</v>
      </c>
      <c r="Z47" s="144">
        <f t="shared" si="70"/>
        <v>-127.125536</v>
      </c>
      <c r="AA47" s="144">
        <f t="shared" si="70"/>
        <v>-121.98609</v>
      </c>
      <c r="AB47" s="144">
        <f t="shared" si="70"/>
        <v>17.856287999999999</v>
      </c>
      <c r="AC47" s="144">
        <f t="shared" si="70"/>
        <v>-129.655012</v>
      </c>
      <c r="AD47" s="144">
        <f t="shared" si="70"/>
        <v>-123.223229</v>
      </c>
      <c r="AE47" s="144">
        <f t="shared" si="70"/>
        <v>-135.14744099999999</v>
      </c>
      <c r="AF47" s="144">
        <f t="shared" si="70"/>
        <v>-116.876411</v>
      </c>
      <c r="AG47" s="144">
        <f t="shared" si="70"/>
        <v>-43.388911</v>
      </c>
      <c r="AH47" s="144">
        <f t="shared" ref="AH47:AI47" si="72">AH8/1000000</f>
        <v>-151.48997800000001</v>
      </c>
      <c r="AI47" s="144">
        <f t="shared" si="72"/>
        <v>-157.878826</v>
      </c>
      <c r="AJ47" s="144">
        <f t="shared" ref="AJ47:AL47" si="73">AJ8/1000000</f>
        <v>-164.65606199999999</v>
      </c>
      <c r="AK47" s="144">
        <f t="shared" si="73"/>
        <v>-180.269406</v>
      </c>
      <c r="AL47" s="144">
        <f t="shared" si="73"/>
        <v>-154.223669</v>
      </c>
      <c r="AM47" s="144">
        <f t="shared" ref="AM47:AN47" si="74">AM8/1000000</f>
        <v>-172.89618200000001</v>
      </c>
      <c r="AN47" s="144">
        <f t="shared" si="74"/>
        <v>-38.813068999999999</v>
      </c>
      <c r="AO47" s="144">
        <f t="shared" ref="AO47:AP47" si="75">AO8/1000000</f>
        <v>-144.84002699999999</v>
      </c>
      <c r="AP47" s="144">
        <f t="shared" si="75"/>
        <v>-152.69292799999999</v>
      </c>
      <c r="AQ47" s="144">
        <f t="shared" ref="AQ47:AR47" si="76">AQ8/1000000</f>
        <v>-72.596006000000003</v>
      </c>
      <c r="AR47" s="144">
        <f t="shared" si="76"/>
        <v>-116.08569</v>
      </c>
      <c r="AS47" s="144">
        <f t="shared" si="31"/>
        <v>-62.163811000000003</v>
      </c>
      <c r="AT47" s="144">
        <f t="shared" si="31"/>
        <v>-101.077945</v>
      </c>
      <c r="AU47" s="144">
        <f t="shared" ref="AU47:AV47" si="77">AU8/1000000</f>
        <v>-104.44547900000001</v>
      </c>
      <c r="AV47" s="144">
        <f t="shared" si="77"/>
        <v>-115.686764</v>
      </c>
      <c r="AW47" s="144">
        <f t="shared" ref="AW47:AX47" si="78">AW8/1000000</f>
        <v>-122.31858</v>
      </c>
      <c r="AX47" s="144">
        <f t="shared" si="78"/>
        <v>-132.71708799999999</v>
      </c>
      <c r="AY47" s="144">
        <f t="shared" ref="AY47:BA47" si="79">AY8/1000000</f>
        <v>-124.472719</v>
      </c>
      <c r="AZ47" s="144">
        <f t="shared" si="79"/>
        <v>25.896975000000001</v>
      </c>
      <c r="BA47" s="144">
        <f t="shared" si="79"/>
        <v>-167.333765</v>
      </c>
      <c r="BB47" s="144"/>
    </row>
    <row r="48" spans="4:54" ht="13.5" customHeight="1">
      <c r="D48" t="str">
        <f t="shared" si="5"/>
        <v>1.4 Nekustamā īpašuma nodoklis</v>
      </c>
      <c r="E48" s="144">
        <f t="shared" ref="E48:N48" si="80">E9/1000000</f>
        <v>6.1581289999999997</v>
      </c>
      <c r="F48" s="144">
        <f t="shared" si="80"/>
        <v>45.930053999999998</v>
      </c>
      <c r="G48" s="144">
        <f t="shared" si="80"/>
        <v>92.168993</v>
      </c>
      <c r="H48" s="144">
        <f t="shared" si="80"/>
        <v>103.120321</v>
      </c>
      <c r="I48" s="144">
        <f t="shared" si="80"/>
        <v>126.44720599999999</v>
      </c>
      <c r="J48" s="144">
        <f t="shared" si="80"/>
        <v>140.605334</v>
      </c>
      <c r="K48" s="144">
        <f t="shared" si="80"/>
        <v>148.47184899999999</v>
      </c>
      <c r="L48" s="144">
        <f t="shared" si="80"/>
        <v>177.18731700000001</v>
      </c>
      <c r="M48" s="144">
        <f t="shared" si="80"/>
        <v>183.91031899999999</v>
      </c>
      <c r="N48" s="144">
        <f t="shared" si="80"/>
        <v>191.97862499999999</v>
      </c>
      <c r="O48" s="144">
        <f t="shared" ref="O48:P48" si="81">O9/1000000</f>
        <v>218.69549599999999</v>
      </c>
      <c r="P48" s="144">
        <f t="shared" si="81"/>
        <v>226.177887</v>
      </c>
      <c r="Q48" s="144">
        <f t="shared" ref="Q48:R48" si="82">Q9/1000000</f>
        <v>4.8988370000000003</v>
      </c>
      <c r="R48" s="144">
        <f t="shared" si="82"/>
        <v>44.486477000000001</v>
      </c>
      <c r="S48" s="144">
        <f t="shared" ref="S48:T48" si="83">S9/1000000</f>
        <v>94.795333999999997</v>
      </c>
      <c r="T48" s="144">
        <f t="shared" si="83"/>
        <v>107.55192599999999</v>
      </c>
      <c r="U48" s="144">
        <f t="shared" ref="U48:V48" si="84">U9/1000000</f>
        <v>131.999717</v>
      </c>
      <c r="V48" s="144">
        <f t="shared" si="84"/>
        <v>141.170119</v>
      </c>
      <c r="W48" s="144">
        <f t="shared" ref="W48:AG48" si="85">W9/1000000</f>
        <v>150.43131700000001</v>
      </c>
      <c r="X48" s="144">
        <f t="shared" ref="X48" si="86">X9/1000000</f>
        <v>182.24871300000001</v>
      </c>
      <c r="Y48" s="144">
        <f t="shared" si="85"/>
        <v>189.34796</v>
      </c>
      <c r="Z48" s="144">
        <f t="shared" si="85"/>
        <v>197.64714900000001</v>
      </c>
      <c r="AA48" s="144">
        <f t="shared" si="85"/>
        <v>223.31783200000001</v>
      </c>
      <c r="AB48" s="144">
        <f t="shared" si="85"/>
        <v>230.60750400000001</v>
      </c>
      <c r="AC48" s="144">
        <f t="shared" si="85"/>
        <v>7.5754549999999998</v>
      </c>
      <c r="AD48" s="144">
        <f t="shared" si="85"/>
        <v>49.241672999999999</v>
      </c>
      <c r="AE48" s="144">
        <f t="shared" si="85"/>
        <v>106.437275</v>
      </c>
      <c r="AF48" s="144">
        <f t="shared" si="85"/>
        <v>118.372069</v>
      </c>
      <c r="AG48" s="144">
        <f t="shared" si="85"/>
        <v>149.65099000000001</v>
      </c>
      <c r="AH48" s="144">
        <f t="shared" ref="AH48:AI48" si="87">AH9/1000000</f>
        <v>156.149945</v>
      </c>
      <c r="AI48" s="144">
        <f t="shared" si="87"/>
        <v>162.95251400000001</v>
      </c>
      <c r="AJ48" s="144">
        <f t="shared" ref="AJ48:AL48" si="88">AJ9/1000000</f>
        <v>192.22373099999999</v>
      </c>
      <c r="AK48" s="144">
        <f t="shared" si="88"/>
        <v>197.264588</v>
      </c>
      <c r="AL48" s="144">
        <f t="shared" si="88"/>
        <v>203.722149</v>
      </c>
      <c r="AM48" s="144">
        <f t="shared" ref="AM48:AN48" si="89">AM9/1000000</f>
        <v>230.60021</v>
      </c>
      <c r="AN48" s="144">
        <f t="shared" si="89"/>
        <v>236.52073300000001</v>
      </c>
      <c r="AO48" s="144">
        <f t="shared" ref="AO48:AP48" si="90">AO9/1000000</f>
        <v>9.0385550000000006</v>
      </c>
      <c r="AP48" s="144">
        <f t="shared" si="90"/>
        <v>49.777124999999998</v>
      </c>
      <c r="AQ48" s="144">
        <f t="shared" ref="AQ48:AR48" si="91">AQ9/1000000</f>
        <v>93.743371999999994</v>
      </c>
      <c r="AR48" s="144">
        <f t="shared" si="91"/>
        <v>118.672282</v>
      </c>
      <c r="AS48" s="144">
        <f t="shared" si="31"/>
        <v>150.26290800000001</v>
      </c>
      <c r="AT48" s="144">
        <f t="shared" si="31"/>
        <v>156.23701800000001</v>
      </c>
      <c r="AU48" s="144">
        <f t="shared" ref="AU48:AV48" si="92">AU9/1000000</f>
        <v>163.18479099999999</v>
      </c>
      <c r="AV48" s="144">
        <f t="shared" si="92"/>
        <v>192.76770999999999</v>
      </c>
      <c r="AW48" s="144">
        <f t="shared" ref="AW48:AX48" si="93">AW9/1000000</f>
        <v>198.042788</v>
      </c>
      <c r="AX48" s="144">
        <f t="shared" si="93"/>
        <v>205.30596700000001</v>
      </c>
      <c r="AY48" s="144">
        <f t="shared" ref="AY48:BA48" si="94">AY9/1000000</f>
        <v>231.23066900000001</v>
      </c>
      <c r="AZ48" s="144">
        <f t="shared" si="94"/>
        <v>237.33859899999999</v>
      </c>
      <c r="BA48" s="144">
        <f t="shared" si="94"/>
        <v>7.478021</v>
      </c>
      <c r="BB48" s="144"/>
    </row>
    <row r="49" spans="4:54" ht="13.5" customHeight="1">
      <c r="D49" t="str">
        <f t="shared" si="5"/>
        <v>1.7 Muitas nodoklis</v>
      </c>
      <c r="E49" s="144">
        <f t="shared" ref="E49:N49" si="95">E10/1000000</f>
        <v>4.4934029999999998</v>
      </c>
      <c r="F49" s="144">
        <f t="shared" si="95"/>
        <v>8.3891200000000001</v>
      </c>
      <c r="G49" s="144">
        <f t="shared" si="95"/>
        <v>13.049462</v>
      </c>
      <c r="H49" s="144">
        <f t="shared" si="95"/>
        <v>18.85351</v>
      </c>
      <c r="I49" s="144">
        <f t="shared" si="95"/>
        <v>23.860588</v>
      </c>
      <c r="J49" s="144">
        <f t="shared" si="95"/>
        <v>29.057912000000002</v>
      </c>
      <c r="K49" s="144">
        <f t="shared" si="95"/>
        <v>34.810983</v>
      </c>
      <c r="L49" s="144">
        <f t="shared" si="95"/>
        <v>40.629244999999997</v>
      </c>
      <c r="M49" s="144">
        <f t="shared" si="95"/>
        <v>47.053365999999997</v>
      </c>
      <c r="N49" s="144">
        <f t="shared" si="95"/>
        <v>54.661473999999998</v>
      </c>
      <c r="O49" s="144">
        <f t="shared" ref="O49:P49" si="96">O10/1000000</f>
        <v>62.410758000000001</v>
      </c>
      <c r="P49" s="144">
        <f t="shared" si="96"/>
        <v>70.732686000000001</v>
      </c>
      <c r="Q49" s="144">
        <f t="shared" ref="Q49:R49" si="97">Q10/1000000</f>
        <v>10.190892</v>
      </c>
      <c r="R49" s="144">
        <f t="shared" si="97"/>
        <v>16.273137999999999</v>
      </c>
      <c r="S49" s="144">
        <f t="shared" ref="S49:T49" si="98">S10/1000000</f>
        <v>23.892378999999998</v>
      </c>
      <c r="T49" s="144">
        <f t="shared" si="98"/>
        <v>31.499103000000002</v>
      </c>
      <c r="U49" s="144">
        <f t="shared" ref="U49:V49" si="99">U10/1000000</f>
        <v>40.281014999999996</v>
      </c>
      <c r="V49" s="144">
        <f t="shared" si="99"/>
        <v>48.728394999999999</v>
      </c>
      <c r="W49" s="144">
        <f t="shared" ref="W49:AG49" si="100">W10/1000000</f>
        <v>55.246982000000003</v>
      </c>
      <c r="X49" s="144">
        <f t="shared" ref="X49" si="101">X10/1000000</f>
        <v>61.078741000000001</v>
      </c>
      <c r="Y49" s="144">
        <f t="shared" si="100"/>
        <v>66.946858000000006</v>
      </c>
      <c r="Z49" s="144">
        <f t="shared" si="100"/>
        <v>72.747319000000005</v>
      </c>
      <c r="AA49" s="144">
        <f t="shared" si="100"/>
        <v>79.035132000000004</v>
      </c>
      <c r="AB49" s="144">
        <f t="shared" si="100"/>
        <v>87.860052999999994</v>
      </c>
      <c r="AC49" s="144">
        <f t="shared" si="100"/>
        <v>5.6276849999999996</v>
      </c>
      <c r="AD49" s="144">
        <f t="shared" si="100"/>
        <v>10.594569</v>
      </c>
      <c r="AE49" s="144">
        <f t="shared" si="100"/>
        <v>16.978587000000001</v>
      </c>
      <c r="AF49" s="144">
        <f t="shared" si="100"/>
        <v>20.653251999999998</v>
      </c>
      <c r="AG49" s="144">
        <f t="shared" si="100"/>
        <v>24.678028000000001</v>
      </c>
      <c r="AH49" s="144">
        <f t="shared" ref="AH49:AI49" si="102">AH10/1000000</f>
        <v>29.077414000000001</v>
      </c>
      <c r="AI49" s="144">
        <f t="shared" si="102"/>
        <v>33.356872000000003</v>
      </c>
      <c r="AJ49" s="144">
        <f t="shared" ref="AJ49:AL49" si="103">AJ10/1000000</f>
        <v>38.287064000000001</v>
      </c>
      <c r="AK49" s="144">
        <f t="shared" si="103"/>
        <v>42.432915999999999</v>
      </c>
      <c r="AL49" s="144">
        <f t="shared" si="103"/>
        <v>47.525821999999998</v>
      </c>
      <c r="AM49" s="144">
        <f t="shared" ref="AM49:AN49" si="104">AM10/1000000</f>
        <v>52.398902999999997</v>
      </c>
      <c r="AN49" s="144">
        <f t="shared" si="104"/>
        <v>56.889358999999999</v>
      </c>
      <c r="AO49" s="144">
        <f t="shared" ref="AO49:AP49" si="105">AO10/1000000</f>
        <v>4.5778780000000001</v>
      </c>
      <c r="AP49" s="144">
        <f t="shared" si="105"/>
        <v>9.3953220000000002</v>
      </c>
      <c r="AQ49" s="144">
        <f t="shared" ref="AQ49:AR49" si="106">AQ10/1000000</f>
        <v>15.552419</v>
      </c>
      <c r="AR49" s="144">
        <f t="shared" si="106"/>
        <v>21.385684999999999</v>
      </c>
      <c r="AS49" s="144">
        <f t="shared" si="31"/>
        <v>26.593758999999999</v>
      </c>
      <c r="AT49" s="144">
        <f t="shared" si="31"/>
        <v>30.991630000000001</v>
      </c>
      <c r="AU49" s="144">
        <f t="shared" ref="AU49:AV49" si="107">AU10/1000000</f>
        <v>35.829196000000003</v>
      </c>
      <c r="AV49" s="144">
        <f t="shared" si="107"/>
        <v>40.389212000000001</v>
      </c>
      <c r="AW49" s="144">
        <f t="shared" ref="AW49:AX49" si="108">AW10/1000000</f>
        <v>44.932487000000002</v>
      </c>
      <c r="AX49" s="144">
        <f t="shared" si="108"/>
        <v>51.001472999999997</v>
      </c>
      <c r="AY49" s="144">
        <f t="shared" ref="AY49:BA49" si="109">AY10/1000000</f>
        <v>56.699244</v>
      </c>
      <c r="AZ49" s="144">
        <f t="shared" si="109"/>
        <v>62.254075</v>
      </c>
      <c r="BA49" s="144">
        <f t="shared" si="109"/>
        <v>8.3573240000000002</v>
      </c>
      <c r="BB49" s="144"/>
    </row>
    <row r="50" spans="4:54" ht="13.5" customHeight="1">
      <c r="D50" t="str">
        <f t="shared" si="5"/>
        <v>1.5 Pievienotās vērtības nodoklis</v>
      </c>
      <c r="E50" s="144">
        <f t="shared" ref="E50:N50" si="110">E11/1000000</f>
        <v>218.35477900000001</v>
      </c>
      <c r="F50" s="144">
        <f t="shared" si="110"/>
        <v>427.39786700000002</v>
      </c>
      <c r="G50" s="144">
        <f t="shared" si="110"/>
        <v>595.43814599999996</v>
      </c>
      <c r="H50" s="144">
        <f t="shared" si="110"/>
        <v>836.05941700000005</v>
      </c>
      <c r="I50" s="144">
        <f t="shared" si="110"/>
        <v>1070.000149</v>
      </c>
      <c r="J50" s="144">
        <f t="shared" si="110"/>
        <v>1321.118117</v>
      </c>
      <c r="K50" s="144">
        <f t="shared" si="110"/>
        <v>1593.5658559999999</v>
      </c>
      <c r="L50" s="144">
        <f t="shared" si="110"/>
        <v>1860.2095670000001</v>
      </c>
      <c r="M50" s="144">
        <f t="shared" si="110"/>
        <v>2115.7228639999998</v>
      </c>
      <c r="N50" s="144">
        <f t="shared" si="110"/>
        <v>2397.5067979999999</v>
      </c>
      <c r="O50" s="144">
        <f t="shared" ref="O50:P50" si="111">O11/1000000</f>
        <v>2641.6024130000001</v>
      </c>
      <c r="P50" s="144">
        <f t="shared" si="111"/>
        <v>2762.4929609999999</v>
      </c>
      <c r="Q50" s="144">
        <f t="shared" ref="Q50:R50" si="112">Q11/1000000</f>
        <v>305.15682800000002</v>
      </c>
      <c r="R50" s="144">
        <f t="shared" si="112"/>
        <v>546.38134600000001</v>
      </c>
      <c r="S50" s="144">
        <f t="shared" ref="S50:T50" si="113">S11/1000000</f>
        <v>759.65136700000005</v>
      </c>
      <c r="T50" s="144">
        <f t="shared" si="113"/>
        <v>1077.1617020000001</v>
      </c>
      <c r="U50" s="144">
        <f t="shared" ref="U50:V50" si="114">U11/1000000</f>
        <v>1319.037687</v>
      </c>
      <c r="V50" s="144">
        <f t="shared" si="114"/>
        <v>1626.4167729999999</v>
      </c>
      <c r="W50" s="144">
        <f t="shared" ref="W50:AG50" si="115">W11/1000000</f>
        <v>1944.80708</v>
      </c>
      <c r="X50" s="144">
        <f t="shared" ref="X50" si="116">X11/1000000</f>
        <v>2247.531641</v>
      </c>
      <c r="Y50" s="144">
        <f t="shared" si="115"/>
        <v>2522.9629289999998</v>
      </c>
      <c r="Z50" s="144">
        <f t="shared" si="115"/>
        <v>2852.105693</v>
      </c>
      <c r="AA50" s="144">
        <f t="shared" si="115"/>
        <v>3216.5824889999999</v>
      </c>
      <c r="AB50" s="144">
        <f t="shared" si="115"/>
        <v>3558.6709609999998</v>
      </c>
      <c r="AC50" s="144">
        <f t="shared" si="115"/>
        <v>386.10967099999999</v>
      </c>
      <c r="AD50" s="144">
        <f t="shared" si="115"/>
        <v>687.91581299999996</v>
      </c>
      <c r="AE50" s="144">
        <f t="shared" si="115"/>
        <v>1013.348041</v>
      </c>
      <c r="AF50" s="144">
        <f t="shared" si="115"/>
        <v>1351.846955</v>
      </c>
      <c r="AG50" s="144">
        <f t="shared" si="115"/>
        <v>1641.5802630000001</v>
      </c>
      <c r="AH50" s="144">
        <f t="shared" ref="AH50:AI50" si="117">AH11/1000000</f>
        <v>1946.6711640000001</v>
      </c>
      <c r="AI50" s="144">
        <f t="shared" si="117"/>
        <v>2269.95507</v>
      </c>
      <c r="AJ50" s="144">
        <f t="shared" ref="AJ50:AL50" si="118">AJ11/1000000</f>
        <v>2582.8907859999999</v>
      </c>
      <c r="AK50" s="144">
        <f t="shared" si="118"/>
        <v>2912.1564749999998</v>
      </c>
      <c r="AL50" s="144">
        <f t="shared" si="118"/>
        <v>3253.9674709999999</v>
      </c>
      <c r="AM50" s="144">
        <f t="shared" ref="AM50:AN50" si="119">AM11/1000000</f>
        <v>3548.715987</v>
      </c>
      <c r="AN50" s="144">
        <f t="shared" si="119"/>
        <v>3879.514725</v>
      </c>
      <c r="AO50" s="144">
        <f t="shared" ref="AO50:AP50" si="120">AO11/1000000</f>
        <v>342.50642599999998</v>
      </c>
      <c r="AP50" s="144">
        <f t="shared" si="120"/>
        <v>606.73940500000003</v>
      </c>
      <c r="AQ50" s="144">
        <f t="shared" ref="AQ50:AR50" si="121">AQ11/1000000</f>
        <v>901.76440300000002</v>
      </c>
      <c r="AR50" s="144">
        <f t="shared" si="121"/>
        <v>1159.7409950000001</v>
      </c>
      <c r="AS50" s="144">
        <f t="shared" si="31"/>
        <v>1471.1615469999999</v>
      </c>
      <c r="AT50" s="144">
        <f t="shared" si="31"/>
        <v>1856.425307</v>
      </c>
      <c r="AU50" s="144">
        <f t="shared" ref="AU50:AV50" si="122">AU11/1000000</f>
        <v>2148.3505070000001</v>
      </c>
      <c r="AV50" s="144">
        <f t="shared" si="122"/>
        <v>2483.6145799999999</v>
      </c>
      <c r="AW50" s="144">
        <f t="shared" ref="AW50:AX50" si="123">AW11/1000000</f>
        <v>2832.120351</v>
      </c>
      <c r="AX50" s="144">
        <f t="shared" si="123"/>
        <v>3162.7941430000001</v>
      </c>
      <c r="AY50" s="144">
        <f t="shared" ref="AY50:BA50" si="124">AY11/1000000</f>
        <v>3499.1126220000001</v>
      </c>
      <c r="AZ50" s="144">
        <f t="shared" si="124"/>
        <v>3882.3620270000001</v>
      </c>
      <c r="BA50" s="144">
        <f t="shared" si="124"/>
        <v>327.39997799999998</v>
      </c>
      <c r="BB50" s="144"/>
    </row>
    <row r="51" spans="4:54" ht="13.5" customHeight="1">
      <c r="D51" t="str">
        <f t="shared" si="5"/>
        <v>1.6 Akcīzes nodoklis</v>
      </c>
      <c r="E51" s="144">
        <f t="shared" ref="E51:N51" si="125">E12/1000000</f>
        <v>88.145899</v>
      </c>
      <c r="F51" s="144">
        <f t="shared" si="125"/>
        <v>163.46326999999999</v>
      </c>
      <c r="G51" s="144">
        <f t="shared" si="125"/>
        <v>239.10284300000001</v>
      </c>
      <c r="H51" s="144">
        <f t="shared" si="125"/>
        <v>336.23315500000001</v>
      </c>
      <c r="I51" s="144">
        <f t="shared" si="125"/>
        <v>418.37323700000002</v>
      </c>
      <c r="J51" s="144">
        <f t="shared" si="125"/>
        <v>512.76509199999998</v>
      </c>
      <c r="K51" s="144">
        <f t="shared" si="125"/>
        <v>618.10742000000005</v>
      </c>
      <c r="L51" s="144">
        <f t="shared" si="125"/>
        <v>724.22276499999998</v>
      </c>
      <c r="M51" s="144">
        <f t="shared" si="125"/>
        <v>822.33678299999997</v>
      </c>
      <c r="N51" s="144">
        <f t="shared" si="125"/>
        <v>919.15909199999999</v>
      </c>
      <c r="O51" s="144">
        <f t="shared" ref="O51:P51" si="126">O12/1000000</f>
        <v>1006.717926</v>
      </c>
      <c r="P51" s="144">
        <f t="shared" si="126"/>
        <v>1104.8404660000001</v>
      </c>
      <c r="Q51" s="144">
        <f t="shared" ref="Q51:R51" si="127">Q12/1000000</f>
        <v>94.489587</v>
      </c>
      <c r="R51" s="144">
        <f t="shared" si="127"/>
        <v>179.92167599999999</v>
      </c>
      <c r="S51" s="144">
        <f t="shared" ref="S51:T51" si="128">S12/1000000</f>
        <v>263.389093</v>
      </c>
      <c r="T51" s="144">
        <f t="shared" si="128"/>
        <v>358.151207</v>
      </c>
      <c r="U51" s="144">
        <f t="shared" ref="U51:V51" si="129">U12/1000000</f>
        <v>447.85999600000002</v>
      </c>
      <c r="V51" s="144">
        <f t="shared" si="129"/>
        <v>547.15578800000003</v>
      </c>
      <c r="W51" s="144">
        <f t="shared" ref="W51:AG51" si="130">W12/1000000</f>
        <v>644.76245100000006</v>
      </c>
      <c r="X51" s="144">
        <f t="shared" ref="X51" si="131">X12/1000000</f>
        <v>744.08203700000001</v>
      </c>
      <c r="Y51" s="144">
        <f t="shared" si="130"/>
        <v>852.451549</v>
      </c>
      <c r="Z51" s="144">
        <f t="shared" si="130"/>
        <v>949.40297199999998</v>
      </c>
      <c r="AA51" s="144">
        <f t="shared" si="130"/>
        <v>1045.6472269999999</v>
      </c>
      <c r="AB51" s="144">
        <f t="shared" si="130"/>
        <v>1131.033281</v>
      </c>
      <c r="AC51" s="144">
        <f t="shared" si="130"/>
        <v>101.657421</v>
      </c>
      <c r="AD51" s="144">
        <f t="shared" si="130"/>
        <v>186.85750899999999</v>
      </c>
      <c r="AE51" s="144">
        <f t="shared" si="130"/>
        <v>279.09683000000001</v>
      </c>
      <c r="AF51" s="144">
        <f t="shared" si="130"/>
        <v>372.240452</v>
      </c>
      <c r="AG51" s="144">
        <f t="shared" si="130"/>
        <v>466.82236699999999</v>
      </c>
      <c r="AH51" s="144">
        <f t="shared" ref="AH51:AI51" si="132">AH12/1000000</f>
        <v>572.52786900000001</v>
      </c>
      <c r="AI51" s="144">
        <f t="shared" si="132"/>
        <v>673.35132899999996</v>
      </c>
      <c r="AJ51" s="144">
        <f t="shared" ref="AJ51:AL51" si="133">AJ12/1000000</f>
        <v>774.36085700000001</v>
      </c>
      <c r="AK51" s="144">
        <f t="shared" si="133"/>
        <v>881.25852199999997</v>
      </c>
      <c r="AL51" s="144">
        <f t="shared" si="133"/>
        <v>972.91604600000005</v>
      </c>
      <c r="AM51" s="144">
        <f t="shared" ref="AM51:AN51" si="134">AM12/1000000</f>
        <v>1065.5295590000001</v>
      </c>
      <c r="AN51" s="144">
        <f t="shared" si="134"/>
        <v>1154.768818</v>
      </c>
      <c r="AO51" s="144">
        <f t="shared" ref="AO51:AP51" si="135">AO12/1000000</f>
        <v>100.78356599999999</v>
      </c>
      <c r="AP51" s="144">
        <f t="shared" si="135"/>
        <v>191.81646599999999</v>
      </c>
      <c r="AQ51" s="144">
        <f t="shared" ref="AQ51:AR51" si="136">AQ12/1000000</f>
        <v>275.08880900000003</v>
      </c>
      <c r="AR51" s="144">
        <f t="shared" si="136"/>
        <v>373.26743399999998</v>
      </c>
      <c r="AS51" s="144">
        <f t="shared" si="31"/>
        <v>471.02967000000001</v>
      </c>
      <c r="AT51" s="144">
        <f t="shared" si="31"/>
        <v>578.31890499999997</v>
      </c>
      <c r="AU51" s="144">
        <f t="shared" ref="AU51:AV51" si="137">AU12/1000000</f>
        <v>680.30026399999997</v>
      </c>
      <c r="AV51" s="144">
        <f t="shared" si="137"/>
        <v>789.84219399999995</v>
      </c>
      <c r="AW51" s="144">
        <f t="shared" ref="AW51:AX51" si="138">AW12/1000000</f>
        <v>897.00078699999995</v>
      </c>
      <c r="AX51" s="144">
        <f t="shared" si="138"/>
        <v>998.30028600000003</v>
      </c>
      <c r="AY51" s="144">
        <f t="shared" ref="AY51:BA51" si="139">AY12/1000000</f>
        <v>1098.9669690000001</v>
      </c>
      <c r="AZ51" s="144">
        <f t="shared" si="139"/>
        <v>1190.7976450000001</v>
      </c>
      <c r="BA51" s="144">
        <f t="shared" si="139"/>
        <v>99.860339999999994</v>
      </c>
      <c r="BB51" s="144"/>
    </row>
    <row r="52" spans="4:54" ht="13.5" customHeight="1">
      <c r="D52" t="str">
        <f t="shared" si="5"/>
        <v>1.8 Nodokļi atsevišķām precēm un pakalpojumu veidiem</v>
      </c>
      <c r="E52" s="144">
        <f t="shared" ref="E52:N52" si="140">E13/1000000</f>
        <v>12.891030000000001</v>
      </c>
      <c r="F52" s="144">
        <f t="shared" si="140"/>
        <v>23.523499999999999</v>
      </c>
      <c r="G52" s="144">
        <f t="shared" si="140"/>
        <v>36.960140000000003</v>
      </c>
      <c r="H52" s="144">
        <f t="shared" si="140"/>
        <v>49.263326999999997</v>
      </c>
      <c r="I52" s="144">
        <f t="shared" si="140"/>
        <v>60.847772999999997</v>
      </c>
      <c r="J52" s="144">
        <f t="shared" si="140"/>
        <v>72.955927000000003</v>
      </c>
      <c r="K52" s="144">
        <f t="shared" si="140"/>
        <v>85.960891000000004</v>
      </c>
      <c r="L52" s="144">
        <f t="shared" si="140"/>
        <v>99.677976000000001</v>
      </c>
      <c r="M52" s="144">
        <f t="shared" si="140"/>
        <v>113.002262</v>
      </c>
      <c r="N52" s="144">
        <f t="shared" si="140"/>
        <v>125.69522600000001</v>
      </c>
      <c r="O52" s="144">
        <f t="shared" ref="O52:P52" si="141">O13/1000000</f>
        <v>136.55025599999999</v>
      </c>
      <c r="P52" s="144">
        <f t="shared" si="141"/>
        <v>147.74015199999999</v>
      </c>
      <c r="Q52" s="144">
        <f t="shared" ref="Q52:R52" si="142">Q13/1000000</f>
        <v>14.748863999999999</v>
      </c>
      <c r="R52" s="144">
        <f t="shared" si="142"/>
        <v>26.568750999999999</v>
      </c>
      <c r="S52" s="144">
        <f t="shared" ref="S52:T52" si="143">S13/1000000</f>
        <v>40.396445999999997</v>
      </c>
      <c r="T52" s="144">
        <f t="shared" si="143"/>
        <v>54.033748000000003</v>
      </c>
      <c r="U52" s="144">
        <f t="shared" ref="U52:V52" si="144">U13/1000000</f>
        <v>69.081631999999999</v>
      </c>
      <c r="V52" s="144">
        <f t="shared" si="144"/>
        <v>83.598359000000002</v>
      </c>
      <c r="W52" s="144">
        <f t="shared" ref="W52:AG52" si="145">W13/1000000</f>
        <v>98.603516999999997</v>
      </c>
      <c r="X52" s="144">
        <f t="shared" ref="X52" si="146">X13/1000000</f>
        <v>113.952877</v>
      </c>
      <c r="Y52" s="144">
        <f t="shared" si="145"/>
        <v>128.077428</v>
      </c>
      <c r="Z52" s="144">
        <f t="shared" si="145"/>
        <v>141.64609200000001</v>
      </c>
      <c r="AA52" s="144">
        <f t="shared" si="145"/>
        <v>155.08214599999999</v>
      </c>
      <c r="AB52" s="144">
        <f t="shared" si="145"/>
        <v>168.39973599999999</v>
      </c>
      <c r="AC52" s="144">
        <f t="shared" si="145"/>
        <v>18.154273</v>
      </c>
      <c r="AD52" s="144">
        <f t="shared" si="145"/>
        <v>32.664174000000003</v>
      </c>
      <c r="AE52" s="144">
        <f t="shared" si="145"/>
        <v>49.547328999999998</v>
      </c>
      <c r="AF52" s="144">
        <f t="shared" si="145"/>
        <v>64.009015000000005</v>
      </c>
      <c r="AG52" s="144">
        <f t="shared" si="145"/>
        <v>79.511166000000003</v>
      </c>
      <c r="AH52" s="144">
        <f t="shared" ref="AH52:AI52" si="147">AH13/1000000</f>
        <v>94.730222999999995</v>
      </c>
      <c r="AI52" s="144">
        <f t="shared" si="147"/>
        <v>110.098814</v>
      </c>
      <c r="AJ52" s="144">
        <f t="shared" ref="AJ52:AL52" si="148">AJ13/1000000</f>
        <v>125.92832</v>
      </c>
      <c r="AK52" s="144">
        <f t="shared" si="148"/>
        <v>140.01861700000001</v>
      </c>
      <c r="AL52" s="144">
        <f t="shared" si="148"/>
        <v>154.39176499999999</v>
      </c>
      <c r="AM52" s="144">
        <f t="shared" ref="AM52:AN52" si="149">AM13/1000000</f>
        <v>167.493707</v>
      </c>
      <c r="AN52" s="144">
        <f t="shared" si="149"/>
        <v>180.58309399999999</v>
      </c>
      <c r="AO52" s="144">
        <f t="shared" ref="AO52:AP52" si="150">AO13/1000000</f>
        <v>18.735063</v>
      </c>
      <c r="AP52" s="144">
        <f t="shared" si="150"/>
        <v>34.585706999999999</v>
      </c>
      <c r="AQ52" s="144">
        <f t="shared" ref="AQ52:AR52" si="151">AQ13/1000000</f>
        <v>50.605454999999999</v>
      </c>
      <c r="AR52" s="144">
        <f t="shared" si="151"/>
        <v>67.141802999999996</v>
      </c>
      <c r="AS52" s="144">
        <f t="shared" si="31"/>
        <v>83.429068000000001</v>
      </c>
      <c r="AT52" s="144">
        <f t="shared" si="31"/>
        <v>98.771985999999998</v>
      </c>
      <c r="AU52" s="144">
        <f t="shared" ref="AU52:AV52" si="152">AU13/1000000</f>
        <v>116.08059</v>
      </c>
      <c r="AV52" s="144">
        <f t="shared" si="152"/>
        <v>131.60351900000001</v>
      </c>
      <c r="AW52" s="144">
        <f t="shared" ref="AW52:AX52" si="153">AW13/1000000</f>
        <v>146.563063</v>
      </c>
      <c r="AX52" s="144">
        <f t="shared" si="153"/>
        <v>162.37698399999999</v>
      </c>
      <c r="AY52" s="144">
        <f t="shared" ref="AY52:BA52" si="154">AY13/1000000</f>
        <v>176.27371500000001</v>
      </c>
      <c r="AZ52" s="144">
        <f t="shared" si="154"/>
        <v>190.145465</v>
      </c>
      <c r="BA52" s="144">
        <f t="shared" si="154"/>
        <v>21.599731999999999</v>
      </c>
      <c r="BB52" s="144"/>
    </row>
    <row r="53" spans="4:54" ht="13.5" customHeight="1">
      <c r="D53" t="str">
        <f t="shared" si="5"/>
        <v>1.9 Nodokļi un maksājumi par tiesībām lietot atsevišķas preces</v>
      </c>
      <c r="E53" s="144">
        <f t="shared" ref="E53:N53" si="155">E14/1000000</f>
        <v>7.7728840000000003</v>
      </c>
      <c r="F53" s="144">
        <f t="shared" si="155"/>
        <v>8.1746180000000006</v>
      </c>
      <c r="G53" s="144">
        <f t="shared" si="155"/>
        <v>9.2762329999999995</v>
      </c>
      <c r="H53" s="144">
        <f t="shared" si="155"/>
        <v>18.386433</v>
      </c>
      <c r="I53" s="144">
        <f t="shared" si="155"/>
        <v>18.897884999999999</v>
      </c>
      <c r="J53" s="144">
        <f t="shared" si="155"/>
        <v>19.355979999999999</v>
      </c>
      <c r="K53" s="144">
        <f t="shared" si="155"/>
        <v>30.898468000000001</v>
      </c>
      <c r="L53" s="144">
        <f t="shared" si="155"/>
        <v>31.377108</v>
      </c>
      <c r="M53" s="144">
        <f t="shared" si="155"/>
        <v>31.780715000000001</v>
      </c>
      <c r="N53" s="144">
        <f t="shared" si="155"/>
        <v>42.019258000000001</v>
      </c>
      <c r="O53" s="144">
        <f t="shared" ref="O53:P53" si="156">O14/1000000</f>
        <v>42.536332999999999</v>
      </c>
      <c r="P53" s="144">
        <f t="shared" si="156"/>
        <v>43.639816000000003</v>
      </c>
      <c r="Q53" s="144">
        <f t="shared" ref="Q53:R53" si="157">Q14/1000000</f>
        <v>12.438751</v>
      </c>
      <c r="R53" s="144">
        <f t="shared" si="157"/>
        <v>13.167695999999999</v>
      </c>
      <c r="S53" s="144">
        <f t="shared" ref="S53:T53" si="158">S14/1000000</f>
        <v>13.720912</v>
      </c>
      <c r="T53" s="144">
        <f t="shared" si="158"/>
        <v>25.040143</v>
      </c>
      <c r="U53" s="144">
        <f t="shared" ref="U53:V53" si="159">U14/1000000</f>
        <v>25.64986</v>
      </c>
      <c r="V53" s="144">
        <f t="shared" si="159"/>
        <v>26.026192000000002</v>
      </c>
      <c r="W53" s="144">
        <f t="shared" ref="W53:AG53" si="160">W14/1000000</f>
        <v>39.514921000000001</v>
      </c>
      <c r="X53" s="144">
        <f t="shared" ref="X53" si="161">X14/1000000</f>
        <v>40.101981000000002</v>
      </c>
      <c r="Y53" s="144">
        <f t="shared" si="160"/>
        <v>40.486806000000001</v>
      </c>
      <c r="Z53" s="144">
        <f t="shared" si="160"/>
        <v>53.674875999999998</v>
      </c>
      <c r="AA53" s="144">
        <f t="shared" si="160"/>
        <v>54.170572</v>
      </c>
      <c r="AB53" s="144">
        <f t="shared" si="160"/>
        <v>54.393112000000002</v>
      </c>
      <c r="AC53" s="144">
        <f t="shared" si="160"/>
        <v>14.662791</v>
      </c>
      <c r="AD53" s="144">
        <f t="shared" si="160"/>
        <v>15.657266999999999</v>
      </c>
      <c r="AE53" s="144">
        <f t="shared" si="160"/>
        <v>16.025136</v>
      </c>
      <c r="AF53" s="144">
        <f t="shared" si="160"/>
        <v>30.177935999999999</v>
      </c>
      <c r="AG53" s="144">
        <f t="shared" si="160"/>
        <v>30.580514000000001</v>
      </c>
      <c r="AH53" s="144">
        <f t="shared" ref="AH53:AI53" si="162">AH14/1000000</f>
        <v>31.137533000000001</v>
      </c>
      <c r="AI53" s="144">
        <f t="shared" si="162"/>
        <v>45.550375000000003</v>
      </c>
      <c r="AJ53" s="144">
        <f t="shared" ref="AJ53:AL53" si="163">AJ14/1000000</f>
        <v>46.152172999999998</v>
      </c>
      <c r="AK53" s="144">
        <f t="shared" si="163"/>
        <v>46.520989999999998</v>
      </c>
      <c r="AL53" s="144">
        <f t="shared" si="163"/>
        <v>60.829264999999999</v>
      </c>
      <c r="AM53" s="144">
        <f t="shared" ref="AM53:AN53" si="164">AM14/1000000</f>
        <v>61.454304</v>
      </c>
      <c r="AN53" s="144">
        <f t="shared" si="164"/>
        <v>61.862403999999998</v>
      </c>
      <c r="AO53" s="144">
        <f t="shared" ref="AO53:AP53" si="165">AO14/1000000</f>
        <v>15.492367</v>
      </c>
      <c r="AP53" s="144">
        <f t="shared" si="165"/>
        <v>16.957045000000001</v>
      </c>
      <c r="AQ53" s="144">
        <f t="shared" ref="AQ53:AR53" si="166">AQ14/1000000</f>
        <v>17.741987999999999</v>
      </c>
      <c r="AR53" s="144">
        <f t="shared" si="166"/>
        <v>31.851376999999999</v>
      </c>
      <c r="AS53" s="144">
        <f t="shared" si="31"/>
        <v>33.217087999999997</v>
      </c>
      <c r="AT53" s="144">
        <f t="shared" si="31"/>
        <v>33.957828999999997</v>
      </c>
      <c r="AU53" s="144">
        <f t="shared" ref="AU53:AV53" si="167">AU14/1000000</f>
        <v>48.419677</v>
      </c>
      <c r="AV53" s="144">
        <f t="shared" si="167"/>
        <v>49.529172000000003</v>
      </c>
      <c r="AW53" s="144">
        <f t="shared" ref="AW53:AX53" si="168">AW14/1000000</f>
        <v>50.381557000000001</v>
      </c>
      <c r="AX53" s="144">
        <f t="shared" si="168"/>
        <v>64.646105000000006</v>
      </c>
      <c r="AY53" s="144">
        <f t="shared" ref="AY53:BA53" si="169">AY14/1000000</f>
        <v>65.467074999999994</v>
      </c>
      <c r="AZ53" s="144">
        <f t="shared" si="169"/>
        <v>66.091087000000002</v>
      </c>
      <c r="BA53" s="144">
        <f t="shared" si="169"/>
        <v>14.544301000000001</v>
      </c>
      <c r="BB53" s="144"/>
    </row>
    <row r="54" spans="4:54" ht="13.5" customHeight="1">
      <c r="D54" t="str">
        <f t="shared" si="5"/>
        <v>7.0.0.0 Ieņēmumi no speciālajiem nodokļu režīmiem</v>
      </c>
      <c r="E54" s="144">
        <f t="shared" ref="E54:N54" si="170">E15/1000000</f>
        <v>8.1143000000000007E-2</v>
      </c>
      <c r="F54" s="144">
        <f t="shared" si="170"/>
        <v>1.5297E-2</v>
      </c>
      <c r="G54" s="144">
        <f t="shared" si="170"/>
        <v>-2.7952000000000001E-2</v>
      </c>
      <c r="H54" s="144">
        <f t="shared" si="170"/>
        <v>-3.1468999999999997E-2</v>
      </c>
      <c r="I54" s="144">
        <f t="shared" si="170"/>
        <v>-3.2168000000000002E-2</v>
      </c>
      <c r="J54" s="144">
        <f t="shared" si="170"/>
        <v>-3.1916E-2</v>
      </c>
      <c r="K54" s="144">
        <f t="shared" si="170"/>
        <v>-3.2887E-2</v>
      </c>
      <c r="L54" s="144">
        <f t="shared" si="170"/>
        <v>-8.2069000000000003E-2</v>
      </c>
      <c r="M54" s="144">
        <f t="shared" si="170"/>
        <v>-8.7984999999999994E-2</v>
      </c>
      <c r="N54" s="144">
        <f t="shared" si="170"/>
        <v>-9.0573000000000001E-2</v>
      </c>
      <c r="O54" s="144">
        <f t="shared" ref="O54:P54" si="171">O15/1000000</f>
        <v>-9.4089999999999993E-2</v>
      </c>
      <c r="P54" s="144">
        <f t="shared" si="171"/>
        <v>-7.6010999999999995E-2</v>
      </c>
      <c r="Q54" s="144">
        <f t="shared" ref="Q54:R54" si="172">Q15/1000000</f>
        <v>2.1770000000000001E-3</v>
      </c>
      <c r="R54" s="144">
        <f t="shared" si="172"/>
        <v>3.418E-3</v>
      </c>
      <c r="S54" s="144">
        <f t="shared" ref="S54:T54" si="173">S15/1000000</f>
        <v>4.1110000000000001E-3</v>
      </c>
      <c r="T54" s="144">
        <f t="shared" si="173"/>
        <v>0.12712200000000001</v>
      </c>
      <c r="U54" s="144">
        <f t="shared" ref="U54:V54" si="174">U15/1000000</f>
        <v>5.522E-3</v>
      </c>
      <c r="V54" s="144">
        <f t="shared" si="174"/>
        <v>5.6680000000000003E-3</v>
      </c>
      <c r="W54" s="144">
        <f t="shared" ref="W54:AG54" si="175">W15/1000000</f>
        <v>5.6420000000000003E-3</v>
      </c>
      <c r="X54" s="144">
        <f t="shared" ref="X54" si="176">X15/1000000</f>
        <v>5.9189999999999998E-3</v>
      </c>
      <c r="Y54" s="144">
        <f t="shared" si="175"/>
        <v>6.293E-3</v>
      </c>
      <c r="Z54" s="144">
        <f t="shared" si="175"/>
        <v>6.5050000000000004E-3</v>
      </c>
      <c r="AA54" s="144">
        <f t="shared" si="175"/>
        <v>8.7679999999999998E-3</v>
      </c>
      <c r="AB54" s="144">
        <f t="shared" si="175"/>
        <v>1.3169999999999999E-2</v>
      </c>
      <c r="AC54" s="144">
        <f t="shared" si="175"/>
        <v>8.5179999999999995E-3</v>
      </c>
      <c r="AD54" s="144">
        <f t="shared" si="175"/>
        <v>9.8519999999999996E-3</v>
      </c>
      <c r="AE54" s="144">
        <f t="shared" si="175"/>
        <v>1.0758999999999999E-2</v>
      </c>
      <c r="AF54" s="144">
        <f t="shared" si="175"/>
        <v>1.1053E-2</v>
      </c>
      <c r="AG54" s="144">
        <f t="shared" si="175"/>
        <v>1.1124E-2</v>
      </c>
      <c r="AH54" s="144">
        <f t="shared" ref="AH54:AI54" si="177">AH15/1000000</f>
        <v>1.1027E-2</v>
      </c>
      <c r="AI54" s="144">
        <f t="shared" si="177"/>
        <v>1.1270000000000001E-2</v>
      </c>
      <c r="AJ54" s="144">
        <f t="shared" ref="AJ54:AL54" si="178">AJ15/1000000</f>
        <v>1.1431999999999999E-2</v>
      </c>
      <c r="AK54" s="144">
        <f t="shared" si="178"/>
        <v>1.1636000000000001E-2</v>
      </c>
      <c r="AL54" s="144">
        <f t="shared" si="178"/>
        <v>1.2241999999999999E-2</v>
      </c>
      <c r="AM54" s="144">
        <f t="shared" ref="AM54:AN54" si="179">AM15/1000000</f>
        <v>1.3958999999999999E-2</v>
      </c>
      <c r="AN54" s="144">
        <f t="shared" si="179"/>
        <v>2.3415999999999999E-2</v>
      </c>
      <c r="AO54" s="144">
        <f t="shared" ref="AO54:AP54" si="180">AO15/1000000</f>
        <v>2.7190000000000001E-3</v>
      </c>
      <c r="AP54" s="144">
        <f t="shared" si="180"/>
        <v>4.2180000000000004E-3</v>
      </c>
      <c r="AQ54" s="144">
        <f t="shared" ref="AQ54:AR54" si="181">AQ15/1000000</f>
        <v>5.2100000000000002E-3</v>
      </c>
      <c r="AR54" s="144">
        <f t="shared" si="181"/>
        <v>4.7280000000000004E-3</v>
      </c>
      <c r="AS54" s="144">
        <f t="shared" si="31"/>
        <v>5.2529999999999999E-3</v>
      </c>
      <c r="AT54" s="144">
        <f t="shared" si="31"/>
        <v>-4.4139999999999999E-2</v>
      </c>
      <c r="AU54" s="144">
        <f t="shared" ref="AU54:AV54" si="182">AU15/1000000</f>
        <v>8.0309999999999999E-3</v>
      </c>
      <c r="AV54" s="144">
        <f t="shared" si="182"/>
        <v>8.1849999999999996E-3</v>
      </c>
      <c r="AW54" s="144">
        <f t="shared" ref="AW54:AX54" si="183">AW15/1000000</f>
        <v>8.5109999999999995E-3</v>
      </c>
      <c r="AX54" s="144">
        <f t="shared" si="183"/>
        <v>8.7989999999999995E-3</v>
      </c>
      <c r="AY54" s="144">
        <f t="shared" ref="AY54:BA54" si="184">AY15/1000000</f>
        <v>1.077E-2</v>
      </c>
      <c r="AZ54" s="144">
        <f t="shared" si="184"/>
        <v>2.0532000000000002E-2</v>
      </c>
      <c r="BA54" s="144">
        <f t="shared" si="184"/>
        <v>2.604E-3</v>
      </c>
      <c r="BB54" s="144"/>
    </row>
    <row r="55" spans="4:54" ht="13.5" hidden="1" customHeight="1">
      <c r="D55" t="s">
        <v>222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>
        <f>BA16/1000000</f>
        <v>0</v>
      </c>
      <c r="BB55" s="144"/>
    </row>
    <row r="56" spans="4:54" ht="13.5" hidden="1" customHeight="1">
      <c r="D56" s="12" t="str">
        <f t="shared" ref="D56:D63" si="185">D17</f>
        <v>2.0 Nenodokļu ieņēmumi</v>
      </c>
      <c r="E56" s="144">
        <f t="shared" ref="E56:N56" si="186">E17/1000000</f>
        <v>31.370888000000001</v>
      </c>
      <c r="F56" s="144">
        <f t="shared" si="186"/>
        <v>76.491956000000002</v>
      </c>
      <c r="G56" s="144">
        <f t="shared" si="186"/>
        <v>111.756725</v>
      </c>
      <c r="H56" s="144">
        <f t="shared" si="186"/>
        <v>159.08785499999999</v>
      </c>
      <c r="I56" s="144">
        <f t="shared" si="186"/>
        <v>353.21859999999998</v>
      </c>
      <c r="J56" s="144">
        <f t="shared" si="186"/>
        <v>491.12183599999997</v>
      </c>
      <c r="K56" s="144">
        <f t="shared" si="186"/>
        <v>534.69181900000001</v>
      </c>
      <c r="L56" s="144">
        <f t="shared" si="186"/>
        <v>577.84869100000003</v>
      </c>
      <c r="M56" s="144">
        <f t="shared" si="186"/>
        <v>634.91949099999999</v>
      </c>
      <c r="N56" s="144">
        <f t="shared" si="186"/>
        <v>683.40651400000002</v>
      </c>
      <c r="O56" s="144">
        <f t="shared" ref="O56:P56" si="187">O17/1000000</f>
        <v>723.67441199999996</v>
      </c>
      <c r="P56" s="144">
        <f t="shared" si="187"/>
        <v>774.009995</v>
      </c>
      <c r="Q56" s="144">
        <f t="shared" ref="Q56:R56" si="188">Q17/1000000</f>
        <v>57.283079000000001</v>
      </c>
      <c r="R56" s="144">
        <f t="shared" si="188"/>
        <v>103.48774400000001</v>
      </c>
      <c r="S56" s="144">
        <f t="shared" ref="S56:T56" si="189">S17/1000000</f>
        <v>168.95218199999999</v>
      </c>
      <c r="T56" s="144">
        <f t="shared" si="189"/>
        <v>236.00095300000001</v>
      </c>
      <c r="U56" s="144">
        <f t="shared" ref="U56:V56" si="190">U17/1000000</f>
        <v>324.41566899999998</v>
      </c>
      <c r="V56" s="144">
        <f t="shared" si="190"/>
        <v>452.66543200000001</v>
      </c>
      <c r="W56" s="144">
        <f t="shared" ref="W56:AG56" si="191">W17/1000000</f>
        <v>585.77778999999998</v>
      </c>
      <c r="X56" s="144">
        <f t="shared" ref="X56" si="192">X17/1000000</f>
        <v>645.41641200000004</v>
      </c>
      <c r="Y56" s="144">
        <f t="shared" si="191"/>
        <v>687.03886</v>
      </c>
      <c r="Z56" s="144">
        <f t="shared" si="191"/>
        <v>736.74143000000004</v>
      </c>
      <c r="AA56" s="144">
        <f t="shared" si="191"/>
        <v>796.41268700000001</v>
      </c>
      <c r="AB56" s="144">
        <f t="shared" si="191"/>
        <v>847.58404599999994</v>
      </c>
      <c r="AC56" s="144">
        <f t="shared" si="191"/>
        <v>46.895817000000001</v>
      </c>
      <c r="AD56" s="144">
        <f t="shared" si="191"/>
        <v>102.340745</v>
      </c>
      <c r="AE56" s="144">
        <f t="shared" si="191"/>
        <v>156.12235899999999</v>
      </c>
      <c r="AF56" s="144">
        <f t="shared" si="191"/>
        <v>233.35944799999999</v>
      </c>
      <c r="AG56" s="144">
        <f t="shared" si="191"/>
        <v>425.45166799999998</v>
      </c>
      <c r="AH56" s="144">
        <f t="shared" ref="AH56:AI56" si="193">AH17/1000000</f>
        <v>662.77392499999996</v>
      </c>
      <c r="AI56" s="144">
        <f t="shared" si="193"/>
        <v>749.28048899999999</v>
      </c>
      <c r="AJ56" s="144">
        <f t="shared" ref="AJ56:AL56" si="194">AJ17/1000000</f>
        <v>803.69262800000001</v>
      </c>
      <c r="AK56" s="144">
        <f t="shared" si="194"/>
        <v>858.33051599999999</v>
      </c>
      <c r="AL56" s="144">
        <f t="shared" si="194"/>
        <v>920.69716600000004</v>
      </c>
      <c r="AM56" s="144">
        <f t="shared" ref="AM56:AN56" si="195">AM17/1000000</f>
        <v>1005.853704</v>
      </c>
      <c r="AN56" s="144">
        <f t="shared" si="195"/>
        <v>1064.2598069999999</v>
      </c>
      <c r="AO56" s="144">
        <f t="shared" ref="AO56:AP56" si="196">AO17/1000000</f>
        <v>91.673743000000002</v>
      </c>
      <c r="AP56" s="144">
        <f t="shared" si="196"/>
        <v>154.60977800000001</v>
      </c>
      <c r="AQ56" s="144">
        <f t="shared" ref="AQ56:AR56" si="197">AQ17/1000000</f>
        <v>202.737978</v>
      </c>
      <c r="AR56" s="144">
        <f t="shared" si="197"/>
        <v>280.62245100000001</v>
      </c>
      <c r="AS56" s="144">
        <f t="shared" ref="AS56:AT63" si="198">AS17/1000000</f>
        <v>385.44093500000002</v>
      </c>
      <c r="AT56" s="144">
        <f t="shared" si="198"/>
        <v>828.688537</v>
      </c>
      <c r="AU56" s="144">
        <f t="shared" ref="AU56:AV56" si="199">AU17/1000000</f>
        <v>905.926424</v>
      </c>
      <c r="AV56" s="144">
        <f t="shared" si="199"/>
        <v>962.66280500000005</v>
      </c>
      <c r="AW56" s="144">
        <f t="shared" ref="AW56:AX56" si="200">AW17/1000000</f>
        <v>1018.204732</v>
      </c>
      <c r="AX56" s="144">
        <f t="shared" si="200"/>
        <v>1098.4804019999999</v>
      </c>
      <c r="AY56" s="144">
        <f t="shared" ref="AY56:BA56" si="201">AY17/1000000</f>
        <v>1172.1822219999999</v>
      </c>
      <c r="AZ56" s="144">
        <f t="shared" si="201"/>
        <v>1220.0062359999999</v>
      </c>
      <c r="BA56" s="144">
        <f t="shared" si="201"/>
        <v>72.897604999999999</v>
      </c>
      <c r="BB56" s="144"/>
    </row>
    <row r="57" spans="4:54" ht="13.5" hidden="1" customHeight="1">
      <c r="D57" t="str">
        <f t="shared" si="185"/>
        <v>8.0.0.0 Ieņēmumi no valsts uzņēmējdarbības un īpašuma</v>
      </c>
      <c r="E57" s="144">
        <f t="shared" ref="E57:N57" si="202">E18/1000000</f>
        <v>8.5820709999999991</v>
      </c>
      <c r="F57" s="144">
        <f t="shared" si="202"/>
        <v>21.359939000000001</v>
      </c>
      <c r="G57" s="144">
        <f t="shared" si="202"/>
        <v>27.534808999999999</v>
      </c>
      <c r="H57" s="144">
        <f t="shared" si="202"/>
        <v>36.554461000000003</v>
      </c>
      <c r="I57" s="144">
        <f t="shared" si="202"/>
        <v>189.23026300000001</v>
      </c>
      <c r="J57" s="144">
        <f t="shared" si="202"/>
        <v>288.63330200000001</v>
      </c>
      <c r="K57" s="144">
        <f t="shared" si="202"/>
        <v>297.35710799999998</v>
      </c>
      <c r="L57" s="144">
        <f t="shared" si="202"/>
        <v>301.17535600000002</v>
      </c>
      <c r="M57" s="144">
        <f t="shared" si="202"/>
        <v>312.14423799999997</v>
      </c>
      <c r="N57" s="144">
        <f t="shared" si="202"/>
        <v>320.15025800000001</v>
      </c>
      <c r="O57" s="144">
        <f t="shared" ref="O57:P57" si="203">O18/1000000</f>
        <v>330.45098000000002</v>
      </c>
      <c r="P57" s="144">
        <f t="shared" si="203"/>
        <v>342.14727599999998</v>
      </c>
      <c r="Q57" s="144">
        <f t="shared" ref="Q57:R57" si="204">Q18/1000000</f>
        <v>7.1279599999999999</v>
      </c>
      <c r="R57" s="144">
        <f t="shared" si="204"/>
        <v>16.122277</v>
      </c>
      <c r="S57" s="144">
        <f t="shared" ref="S57:T57" si="205">S18/1000000</f>
        <v>49.649720000000002</v>
      </c>
      <c r="T57" s="144">
        <f t="shared" si="205"/>
        <v>89.784705000000002</v>
      </c>
      <c r="U57" s="144">
        <f t="shared" ref="U57:V57" si="206">U18/1000000</f>
        <v>133.902074</v>
      </c>
      <c r="V57" s="144">
        <f t="shared" si="206"/>
        <v>227.14603500000001</v>
      </c>
      <c r="W57" s="144">
        <f t="shared" ref="W57:AG57" si="207">W18/1000000</f>
        <v>307.33553899999998</v>
      </c>
      <c r="X57" s="144">
        <f t="shared" ref="X57" si="208">X18/1000000</f>
        <v>314.00021800000002</v>
      </c>
      <c r="Y57" s="144">
        <f t="shared" si="207"/>
        <v>321.55837500000001</v>
      </c>
      <c r="Z57" s="144">
        <f t="shared" si="207"/>
        <v>330.39710000000002</v>
      </c>
      <c r="AA57" s="144">
        <f t="shared" si="207"/>
        <v>343.73839299999997</v>
      </c>
      <c r="AB57" s="144">
        <f t="shared" si="207"/>
        <v>353.44409899999999</v>
      </c>
      <c r="AC57" s="144">
        <f t="shared" si="207"/>
        <v>14.596113000000001</v>
      </c>
      <c r="AD57" s="144">
        <f t="shared" si="207"/>
        <v>29.940042999999999</v>
      </c>
      <c r="AE57" s="144">
        <f t="shared" si="207"/>
        <v>44.925001000000002</v>
      </c>
      <c r="AF57" s="144">
        <f t="shared" si="207"/>
        <v>78.197046</v>
      </c>
      <c r="AG57" s="144">
        <f t="shared" si="207"/>
        <v>233.26923199999999</v>
      </c>
      <c r="AH57" s="144">
        <f t="shared" ref="AH57:AI57" si="209">AH18/1000000</f>
        <v>438.05060900000001</v>
      </c>
      <c r="AI57" s="144">
        <f t="shared" si="209"/>
        <v>454.14881000000003</v>
      </c>
      <c r="AJ57" s="144">
        <f t="shared" ref="AJ57:AL57" si="210">AJ18/1000000</f>
        <v>469.58981</v>
      </c>
      <c r="AK57" s="144">
        <f t="shared" si="210"/>
        <v>486.00598500000001</v>
      </c>
      <c r="AL57" s="144">
        <f t="shared" si="210"/>
        <v>507.33382499999999</v>
      </c>
      <c r="AM57" s="144">
        <f t="shared" ref="AM57:AN57" si="211">AM18/1000000</f>
        <v>548.02919099999997</v>
      </c>
      <c r="AN57" s="144">
        <f t="shared" si="211"/>
        <v>564.39885900000002</v>
      </c>
      <c r="AO57" s="144">
        <f t="shared" ref="AO57:AP57" si="212">AO18/1000000</f>
        <v>23.505492</v>
      </c>
      <c r="AP57" s="144">
        <f t="shared" si="212"/>
        <v>42.308982</v>
      </c>
      <c r="AQ57" s="144">
        <f t="shared" ref="AQ57:AR57" si="213">AQ18/1000000</f>
        <v>61.558588999999998</v>
      </c>
      <c r="AR57" s="144">
        <f t="shared" si="213"/>
        <v>85.469076000000001</v>
      </c>
      <c r="AS57" s="144">
        <f t="shared" si="198"/>
        <v>125.98556600000001</v>
      </c>
      <c r="AT57" s="144">
        <f t="shared" si="198"/>
        <v>540.12008800000001</v>
      </c>
      <c r="AU57" s="144">
        <f t="shared" ref="AU57:AV57" si="214">AU18/1000000</f>
        <v>557.44158300000004</v>
      </c>
      <c r="AV57" s="144">
        <f t="shared" si="214"/>
        <v>577.63550899999996</v>
      </c>
      <c r="AW57" s="144">
        <f t="shared" ref="AW57:AX57" si="215">AW18/1000000</f>
        <v>601.26610900000003</v>
      </c>
      <c r="AX57" s="144">
        <f t="shared" si="215"/>
        <v>621.71880199999998</v>
      </c>
      <c r="AY57" s="144">
        <f t="shared" ref="AY57:BA57" si="216">AY18/1000000</f>
        <v>645.32569699999999</v>
      </c>
      <c r="AZ57" s="144">
        <f t="shared" si="216"/>
        <v>658.19208700000001</v>
      </c>
      <c r="BA57" s="144">
        <f t="shared" si="216"/>
        <v>28.399954999999999</v>
      </c>
      <c r="BB57" s="144"/>
    </row>
    <row r="58" spans="4:54" ht="13.5" hidden="1" customHeight="1">
      <c r="D58" t="str">
        <f t="shared" si="185"/>
        <v>9.0.0.0 Valsts (pašvaldību) nodevas un kancelejas nodevas</v>
      </c>
      <c r="E58" s="144">
        <f t="shared" ref="E58:N58" si="217">E19/1000000</f>
        <v>12.152003000000001</v>
      </c>
      <c r="F58" s="144">
        <f t="shared" si="217"/>
        <v>22.638877999999998</v>
      </c>
      <c r="G58" s="144">
        <f t="shared" si="217"/>
        <v>35.045977000000001</v>
      </c>
      <c r="H58" s="144">
        <f t="shared" si="217"/>
        <v>50.09552</v>
      </c>
      <c r="I58" s="144">
        <f t="shared" si="217"/>
        <v>62.665219999999998</v>
      </c>
      <c r="J58" s="144">
        <f t="shared" si="217"/>
        <v>75.487313</v>
      </c>
      <c r="K58" s="144">
        <f t="shared" si="217"/>
        <v>91.062603999999993</v>
      </c>
      <c r="L58" s="144">
        <f t="shared" si="217"/>
        <v>105.769437</v>
      </c>
      <c r="M58" s="144">
        <f t="shared" si="217"/>
        <v>119.823076</v>
      </c>
      <c r="N58" s="144">
        <f t="shared" si="217"/>
        <v>133.91307699999999</v>
      </c>
      <c r="O58" s="144">
        <f t="shared" ref="O58:P58" si="218">O19/1000000</f>
        <v>147.29786200000001</v>
      </c>
      <c r="P58" s="144">
        <f t="shared" si="218"/>
        <v>162.030034</v>
      </c>
      <c r="Q58" s="144">
        <f t="shared" ref="Q58:R58" si="219">Q19/1000000</f>
        <v>12.354480000000001</v>
      </c>
      <c r="R58" s="144">
        <f t="shared" si="219"/>
        <v>24.421441999999999</v>
      </c>
      <c r="S58" s="144">
        <f t="shared" ref="S58:T58" si="220">S19/1000000</f>
        <v>38.764260999999998</v>
      </c>
      <c r="T58" s="144">
        <f t="shared" si="220"/>
        <v>55.049461999999998</v>
      </c>
      <c r="U58" s="144">
        <f t="shared" ref="U58:V58" si="221">U19/1000000</f>
        <v>68.141452999999998</v>
      </c>
      <c r="V58" s="144">
        <f t="shared" si="221"/>
        <v>82.135859999999994</v>
      </c>
      <c r="W58" s="144">
        <f t="shared" ref="W58:AG58" si="222">W19/1000000</f>
        <v>98.498223999999993</v>
      </c>
      <c r="X58" s="144">
        <f t="shared" ref="X58" si="223">X19/1000000</f>
        <v>115.694064</v>
      </c>
      <c r="Y58" s="144">
        <f t="shared" si="222"/>
        <v>131.01799500000001</v>
      </c>
      <c r="Z58" s="144">
        <f t="shared" si="222"/>
        <v>146.41254799999999</v>
      </c>
      <c r="AA58" s="144">
        <f t="shared" si="222"/>
        <v>162.10023000000001</v>
      </c>
      <c r="AB58" s="144">
        <f t="shared" si="222"/>
        <v>175.795569</v>
      </c>
      <c r="AC58" s="144">
        <f t="shared" si="222"/>
        <v>13.999089</v>
      </c>
      <c r="AD58" s="144">
        <f t="shared" si="222"/>
        <v>30.19867</v>
      </c>
      <c r="AE58" s="144">
        <f t="shared" si="222"/>
        <v>48.820338999999997</v>
      </c>
      <c r="AF58" s="144">
        <f t="shared" si="222"/>
        <v>68.900637000000003</v>
      </c>
      <c r="AG58" s="144">
        <f t="shared" si="222"/>
        <v>86.048821000000004</v>
      </c>
      <c r="AH58" s="144">
        <f t="shared" ref="AH58:AI58" si="224">AH19/1000000</f>
        <v>103.83392000000001</v>
      </c>
      <c r="AI58" s="144">
        <f t="shared" si="224"/>
        <v>123.335396</v>
      </c>
      <c r="AJ58" s="144">
        <f t="shared" ref="AJ58:AL58" si="225">AJ19/1000000</f>
        <v>145.12853200000001</v>
      </c>
      <c r="AK58" s="144">
        <f t="shared" si="225"/>
        <v>165.09006099999999</v>
      </c>
      <c r="AL58" s="144">
        <f t="shared" si="225"/>
        <v>187.13887</v>
      </c>
      <c r="AM58" s="144">
        <f t="shared" ref="AM58:AN58" si="226">AM19/1000000</f>
        <v>206.04588100000001</v>
      </c>
      <c r="AN58" s="144">
        <f t="shared" si="226"/>
        <v>225.15932799999999</v>
      </c>
      <c r="AO58" s="144">
        <f t="shared" ref="AO58:AP58" si="227">AO19/1000000</f>
        <v>44.49897</v>
      </c>
      <c r="AP58" s="144">
        <f t="shared" si="227"/>
        <v>56.675327000000003</v>
      </c>
      <c r="AQ58" s="144">
        <f t="shared" ref="AQ58:AR58" si="228">AQ19/1000000</f>
        <v>67.954566</v>
      </c>
      <c r="AR58" s="144">
        <f t="shared" si="228"/>
        <v>106.894874</v>
      </c>
      <c r="AS58" s="144">
        <f t="shared" si="198"/>
        <v>119.51294300000001</v>
      </c>
      <c r="AT58" s="144">
        <f t="shared" si="198"/>
        <v>131.16719399999999</v>
      </c>
      <c r="AU58" s="144">
        <f t="shared" ref="AU58:AV58" si="229">AU19/1000000</f>
        <v>171.86388199999999</v>
      </c>
      <c r="AV58" s="144">
        <f t="shared" si="229"/>
        <v>183.98514299999999</v>
      </c>
      <c r="AW58" s="144">
        <f t="shared" ref="AW58:AX58" si="230">AW19/1000000</f>
        <v>196.125463</v>
      </c>
      <c r="AX58" s="144">
        <f t="shared" si="230"/>
        <v>236.54145299999999</v>
      </c>
      <c r="AY58" s="144">
        <f t="shared" ref="AY58:BA58" si="231">AY19/1000000</f>
        <v>250.22546399999999</v>
      </c>
      <c r="AZ58" s="144">
        <f t="shared" si="231"/>
        <v>263.92077499999999</v>
      </c>
      <c r="BA58" s="144">
        <f t="shared" si="231"/>
        <v>16.792760000000001</v>
      </c>
      <c r="BB58" s="144"/>
    </row>
    <row r="59" spans="4:54" ht="13.5" hidden="1" customHeight="1">
      <c r="D59" t="str">
        <f t="shared" si="185"/>
        <v>10.0.0.0 Naudas sodi un sankcijas</v>
      </c>
      <c r="E59" s="144">
        <f t="shared" ref="E59:N59" si="232">E20/1000000</f>
        <v>2.8099280000000002</v>
      </c>
      <c r="F59" s="144">
        <f t="shared" si="232"/>
        <v>5.1544920000000003</v>
      </c>
      <c r="G59" s="144">
        <f t="shared" si="232"/>
        <v>8.8237269999999999</v>
      </c>
      <c r="H59" s="144">
        <f t="shared" si="232"/>
        <v>14.173508999999999</v>
      </c>
      <c r="I59" s="144">
        <f t="shared" si="232"/>
        <v>16.849133999999999</v>
      </c>
      <c r="J59" s="144">
        <f t="shared" si="232"/>
        <v>19.562213</v>
      </c>
      <c r="K59" s="144">
        <f t="shared" si="232"/>
        <v>23.141128999999999</v>
      </c>
      <c r="L59" s="144">
        <f t="shared" si="232"/>
        <v>27.294900999999999</v>
      </c>
      <c r="M59" s="144">
        <f t="shared" si="232"/>
        <v>31.504137</v>
      </c>
      <c r="N59" s="144">
        <f t="shared" si="232"/>
        <v>35.186619</v>
      </c>
      <c r="O59" s="144">
        <f t="shared" ref="O59:P59" si="233">O20/1000000</f>
        <v>38.357754</v>
      </c>
      <c r="P59" s="144">
        <f t="shared" si="233"/>
        <v>41.770923000000003</v>
      </c>
      <c r="Q59" s="144">
        <f t="shared" ref="Q59:R59" si="234">Q20/1000000</f>
        <v>2.7620490000000002</v>
      </c>
      <c r="R59" s="144">
        <f t="shared" si="234"/>
        <v>5.5268759999999997</v>
      </c>
      <c r="S59" s="144">
        <f t="shared" ref="S59:T59" si="235">S20/1000000</f>
        <v>9.0980109999999996</v>
      </c>
      <c r="T59" s="144">
        <f t="shared" si="235"/>
        <v>12.051612</v>
      </c>
      <c r="U59" s="144">
        <f t="shared" ref="U59:V59" si="236">U20/1000000</f>
        <v>18.549693999999999</v>
      </c>
      <c r="V59" s="144">
        <f t="shared" si="236"/>
        <v>22.042076000000002</v>
      </c>
      <c r="W59" s="144">
        <f t="shared" ref="W59:AG59" si="237">W20/1000000</f>
        <v>25.426189999999998</v>
      </c>
      <c r="X59" s="144">
        <f t="shared" ref="X59" si="238">X20/1000000</f>
        <v>36.995283999999998</v>
      </c>
      <c r="Y59" s="144">
        <f t="shared" si="237"/>
        <v>40.733105000000002</v>
      </c>
      <c r="Z59" s="144">
        <f t="shared" si="237"/>
        <v>44.158456000000001</v>
      </c>
      <c r="AA59" s="144">
        <f t="shared" si="237"/>
        <v>47.985680000000002</v>
      </c>
      <c r="AB59" s="144">
        <f t="shared" si="237"/>
        <v>50.600745000000003</v>
      </c>
      <c r="AC59" s="144">
        <f t="shared" si="237"/>
        <v>2.7800250000000002</v>
      </c>
      <c r="AD59" s="144">
        <f t="shared" si="237"/>
        <v>5.5599939999999997</v>
      </c>
      <c r="AE59" s="144">
        <f t="shared" si="237"/>
        <v>9.2386300000000006</v>
      </c>
      <c r="AF59" s="144">
        <f t="shared" si="237"/>
        <v>12.094542000000001</v>
      </c>
      <c r="AG59" s="144">
        <f t="shared" si="237"/>
        <v>15.820231</v>
      </c>
      <c r="AH59" s="144">
        <f t="shared" ref="AH59:AI59" si="239">AH20/1000000</f>
        <v>19.205691000000002</v>
      </c>
      <c r="AI59" s="144">
        <f t="shared" si="239"/>
        <v>23.444126000000001</v>
      </c>
      <c r="AJ59" s="144">
        <f t="shared" ref="AJ59:AL59" si="240">AJ20/1000000</f>
        <v>27.060077</v>
      </c>
      <c r="AK59" s="144">
        <f t="shared" si="240"/>
        <v>30.512107</v>
      </c>
      <c r="AL59" s="144">
        <f t="shared" si="240"/>
        <v>34.781902000000002</v>
      </c>
      <c r="AM59" s="144">
        <f t="shared" ref="AM59:AN59" si="241">AM20/1000000</f>
        <v>39.256495000000001</v>
      </c>
      <c r="AN59" s="144">
        <f t="shared" si="241"/>
        <v>44.565354999999997</v>
      </c>
      <c r="AO59" s="144">
        <f t="shared" ref="AO59:AP59" si="242">AO20/1000000</f>
        <v>3.1883469999999998</v>
      </c>
      <c r="AP59" s="144">
        <f t="shared" si="242"/>
        <v>10.021302</v>
      </c>
      <c r="AQ59" s="144">
        <f t="shared" ref="AQ59:AR59" si="243">AQ20/1000000</f>
        <v>13.64202</v>
      </c>
      <c r="AR59" s="144">
        <f t="shared" si="243"/>
        <v>17.854317000000002</v>
      </c>
      <c r="AS59" s="144">
        <f t="shared" si="198"/>
        <v>21.734947999999999</v>
      </c>
      <c r="AT59" s="144">
        <f t="shared" si="198"/>
        <v>25.501901</v>
      </c>
      <c r="AU59" s="144">
        <f t="shared" ref="AU59:AV59" si="244">AU20/1000000</f>
        <v>31.277663</v>
      </c>
      <c r="AV59" s="144">
        <f t="shared" si="244"/>
        <v>35.559544000000002</v>
      </c>
      <c r="AW59" s="144">
        <f t="shared" ref="AW59:AX59" si="245">AW20/1000000</f>
        <v>40.137056999999999</v>
      </c>
      <c r="AX59" s="144">
        <f t="shared" si="245"/>
        <v>45.031377999999997</v>
      </c>
      <c r="AY59" s="144">
        <f t="shared" ref="AY59:BA59" si="246">AY20/1000000</f>
        <v>51.288662000000002</v>
      </c>
      <c r="AZ59" s="144">
        <f t="shared" si="246"/>
        <v>55.728321999999999</v>
      </c>
      <c r="BA59" s="144">
        <f t="shared" si="246"/>
        <v>4.2360959999999999</v>
      </c>
      <c r="BB59" s="144"/>
    </row>
    <row r="60" spans="4:54" ht="13.5" hidden="1" customHeight="1">
      <c r="D60" t="str">
        <f t="shared" si="185"/>
        <v>12.0.0.0 Pārējie nenodokļu ieņēmumi</v>
      </c>
      <c r="E60" s="144">
        <f t="shared" ref="E60:N60" si="247">E21/1000000</f>
        <v>1.4605969999999999</v>
      </c>
      <c r="F60" s="144">
        <f t="shared" si="247"/>
        <v>9.5657060000000005</v>
      </c>
      <c r="G60" s="144">
        <f t="shared" si="247"/>
        <v>12.689671000000001</v>
      </c>
      <c r="H60" s="144">
        <f t="shared" si="247"/>
        <v>18.124760999999999</v>
      </c>
      <c r="I60" s="144">
        <f t="shared" si="247"/>
        <v>29.429092000000001</v>
      </c>
      <c r="J60" s="144">
        <f t="shared" si="247"/>
        <v>37.261400000000002</v>
      </c>
      <c r="K60" s="144">
        <f t="shared" si="247"/>
        <v>45.132956</v>
      </c>
      <c r="L60" s="144">
        <f t="shared" si="247"/>
        <v>53.192813999999998</v>
      </c>
      <c r="M60" s="144">
        <f t="shared" si="247"/>
        <v>70.367225000000005</v>
      </c>
      <c r="N60" s="144">
        <f t="shared" si="247"/>
        <v>82.902294999999995</v>
      </c>
      <c r="O60" s="144">
        <f t="shared" ref="O60:P60" si="248">O21/1000000</f>
        <v>84.348555000000005</v>
      </c>
      <c r="P60" s="144">
        <f t="shared" si="248"/>
        <v>94.300366999999994</v>
      </c>
      <c r="Q60" s="144">
        <f t="shared" ref="Q60:R60" si="249">Q21/1000000</f>
        <v>2.2809680000000001</v>
      </c>
      <c r="R60" s="144">
        <f t="shared" si="249"/>
        <v>15.564564000000001</v>
      </c>
      <c r="S60" s="144">
        <f t="shared" ref="S60:T60" si="250">S21/1000000</f>
        <v>23.313497000000002</v>
      </c>
      <c r="T60" s="144">
        <f t="shared" si="250"/>
        <v>25.564378999999999</v>
      </c>
      <c r="U60" s="144">
        <f t="shared" ref="U60:V60" si="251">U21/1000000</f>
        <v>38.070368000000002</v>
      </c>
      <c r="V60" s="144">
        <f t="shared" si="251"/>
        <v>46.502696999999998</v>
      </c>
      <c r="W60" s="144">
        <f t="shared" ref="W60:AG60" si="252">W21/1000000</f>
        <v>70.581854000000007</v>
      </c>
      <c r="X60" s="144">
        <f t="shared" ref="X60" si="253">X21/1000000</f>
        <v>74.063460000000006</v>
      </c>
      <c r="Y60" s="144">
        <f t="shared" si="252"/>
        <v>78.671767000000003</v>
      </c>
      <c r="Z60" s="144">
        <f t="shared" si="252"/>
        <v>88.582874000000004</v>
      </c>
      <c r="AA60" s="144">
        <f t="shared" si="252"/>
        <v>94.812960000000004</v>
      </c>
      <c r="AB60" s="144">
        <f t="shared" si="252"/>
        <v>105.79885400000001</v>
      </c>
      <c r="AC60" s="144">
        <f t="shared" si="252"/>
        <v>5.8013170000000001</v>
      </c>
      <c r="AD60" s="144">
        <f t="shared" si="252"/>
        <v>12.067632</v>
      </c>
      <c r="AE60" s="144">
        <f t="shared" si="252"/>
        <v>17.474049000000001</v>
      </c>
      <c r="AF60" s="144">
        <f t="shared" si="252"/>
        <v>30.816562000000001</v>
      </c>
      <c r="AG60" s="144">
        <f t="shared" si="252"/>
        <v>35.932954000000002</v>
      </c>
      <c r="AH60" s="144">
        <f t="shared" ref="AH60:AI60" si="254">AH21/1000000</f>
        <v>38.663282000000002</v>
      </c>
      <c r="AI60" s="144">
        <f t="shared" si="254"/>
        <v>75.524933000000004</v>
      </c>
      <c r="AJ60" s="144">
        <f t="shared" ref="AJ60:AL60" si="255">AJ21/1000000</f>
        <v>77.874108000000007</v>
      </c>
      <c r="AK60" s="144">
        <f t="shared" si="255"/>
        <v>81.923935999999998</v>
      </c>
      <c r="AL60" s="144">
        <f t="shared" si="255"/>
        <v>82.082070000000002</v>
      </c>
      <c r="AM60" s="144">
        <f t="shared" ref="AM60:AN60" si="256">AM21/1000000</f>
        <v>86.725289000000004</v>
      </c>
      <c r="AN60" s="144">
        <f t="shared" si="256"/>
        <v>90.780264000000003</v>
      </c>
      <c r="AO60" s="144">
        <f t="shared" ref="AO60:AP60" si="257">AO21/1000000</f>
        <v>6.5274910000000004</v>
      </c>
      <c r="AP60" s="144">
        <f t="shared" si="257"/>
        <v>16.343820999999998</v>
      </c>
      <c r="AQ60" s="144">
        <f t="shared" ref="AQ60:AR60" si="258">AQ21/1000000</f>
        <v>19.961155999999999</v>
      </c>
      <c r="AR60" s="144">
        <f t="shared" si="258"/>
        <v>21.464542999999999</v>
      </c>
      <c r="AS60" s="144">
        <f t="shared" si="198"/>
        <v>60.861296000000003</v>
      </c>
      <c r="AT60" s="144">
        <f t="shared" si="198"/>
        <v>63.993039000000003</v>
      </c>
      <c r="AU60" s="144">
        <f t="shared" ref="AU60:AV60" si="259">AU21/1000000</f>
        <v>66.145325999999997</v>
      </c>
      <c r="AV60" s="144">
        <f t="shared" si="259"/>
        <v>69.697519999999997</v>
      </c>
      <c r="AW60" s="144">
        <f t="shared" ref="AW60:AX60" si="260">AW21/1000000</f>
        <v>72.625707000000006</v>
      </c>
      <c r="AX60" s="144">
        <f t="shared" si="260"/>
        <v>74.932113000000001</v>
      </c>
      <c r="AY60" s="144">
        <f t="shared" ref="AY60:BA60" si="261">AY21/1000000</f>
        <v>85.563835999999995</v>
      </c>
      <c r="AZ60" s="144">
        <f t="shared" si="261"/>
        <v>85.382321000000005</v>
      </c>
      <c r="BA60" s="144">
        <f t="shared" si="261"/>
        <v>4.4031370000000001</v>
      </c>
      <c r="BB60" s="144"/>
    </row>
    <row r="61" spans="4:54" ht="13.5" hidden="1" customHeight="1">
      <c r="D61" t="str">
        <f t="shared" si="185"/>
        <v>13.0.0.0 Ieņēmumi no valsts (pašvaldību) īpašuma iznomāšanas, pārdošanas un no nodokļu pamatparāda kapitalizācijas</v>
      </c>
      <c r="E61" s="144">
        <f t="shared" ref="E61:N61" si="262">E22/1000000</f>
        <v>3.4944890000000002</v>
      </c>
      <c r="F61" s="144">
        <f t="shared" si="262"/>
        <v>8.5207239999999995</v>
      </c>
      <c r="G61" s="144">
        <f t="shared" si="262"/>
        <v>15.379371000000001</v>
      </c>
      <c r="H61" s="144">
        <f t="shared" si="262"/>
        <v>22.770790999999999</v>
      </c>
      <c r="I61" s="144">
        <f t="shared" si="262"/>
        <v>28.971641999999999</v>
      </c>
      <c r="J61" s="144">
        <f t="shared" si="262"/>
        <v>39.652600999999997</v>
      </c>
      <c r="K61" s="144">
        <f t="shared" si="262"/>
        <v>41.773949999999999</v>
      </c>
      <c r="L61" s="144">
        <f t="shared" si="262"/>
        <v>45.745190000000001</v>
      </c>
      <c r="M61" s="144">
        <f t="shared" si="262"/>
        <v>50.277904999999997</v>
      </c>
      <c r="N61" s="144">
        <f t="shared" si="262"/>
        <v>54.120817000000002</v>
      </c>
      <c r="O61" s="144">
        <f t="shared" ref="O61:P61" si="263">O22/1000000</f>
        <v>57.330347000000003</v>
      </c>
      <c r="P61" s="144">
        <f t="shared" si="263"/>
        <v>61.837612</v>
      </c>
      <c r="Q61" s="144">
        <f t="shared" ref="Q61:R61" si="264">Q22/1000000</f>
        <v>3.3746209999999999</v>
      </c>
      <c r="R61" s="144">
        <f t="shared" si="264"/>
        <v>6.1826489999999996</v>
      </c>
      <c r="S61" s="144">
        <f t="shared" ref="S61:T61" si="265">S22/1000000</f>
        <v>9.5448660000000007</v>
      </c>
      <c r="T61" s="144">
        <f t="shared" si="265"/>
        <v>12.933189</v>
      </c>
      <c r="U61" s="144">
        <f t="shared" ref="U61:V61" si="266">U22/1000000</f>
        <v>17.421049</v>
      </c>
      <c r="V61" s="144">
        <f t="shared" si="266"/>
        <v>22.290405</v>
      </c>
      <c r="W61" s="144">
        <f t="shared" ref="W61:AG61" si="267">W22/1000000</f>
        <v>26.182081</v>
      </c>
      <c r="X61" s="144">
        <f t="shared" ref="X61" si="268">X22/1000000</f>
        <v>35.989248000000003</v>
      </c>
      <c r="Y61" s="144">
        <f t="shared" si="267"/>
        <v>41.813344999999998</v>
      </c>
      <c r="Z61" s="144">
        <f t="shared" si="267"/>
        <v>48.415996999999997</v>
      </c>
      <c r="AA61" s="144">
        <f t="shared" si="267"/>
        <v>57.237051000000001</v>
      </c>
      <c r="AB61" s="144">
        <f t="shared" si="267"/>
        <v>65.135086000000001</v>
      </c>
      <c r="AC61" s="144">
        <f t="shared" si="267"/>
        <v>4.9997980000000002</v>
      </c>
      <c r="AD61" s="144">
        <f t="shared" si="267"/>
        <v>10.176297999999999</v>
      </c>
      <c r="AE61" s="144">
        <f t="shared" si="267"/>
        <v>16.653034999999999</v>
      </c>
      <c r="AF61" s="144">
        <f t="shared" si="267"/>
        <v>21.207809000000001</v>
      </c>
      <c r="AG61" s="144">
        <f t="shared" si="267"/>
        <v>24.326903999999999</v>
      </c>
      <c r="AH61" s="144">
        <f t="shared" ref="AH61:AI61" si="269">AH22/1000000</f>
        <v>29.092213999999998</v>
      </c>
      <c r="AI61" s="144">
        <f t="shared" si="269"/>
        <v>33.500782999999998</v>
      </c>
      <c r="AJ61" s="144">
        <f t="shared" ref="AJ61:AL61" si="270">AJ22/1000000</f>
        <v>38.591476</v>
      </c>
      <c r="AK61" s="144">
        <f t="shared" si="270"/>
        <v>41.742269</v>
      </c>
      <c r="AL61" s="144">
        <f t="shared" si="270"/>
        <v>46.666468999999999</v>
      </c>
      <c r="AM61" s="144">
        <f t="shared" ref="AM61:AN61" si="271">AM22/1000000</f>
        <v>51.732964000000003</v>
      </c>
      <c r="AN61" s="144">
        <f t="shared" si="271"/>
        <v>57.364803999999999</v>
      </c>
      <c r="AO61" s="144">
        <f t="shared" ref="AO61:AP61" si="272">AO22/1000000</f>
        <v>4.0232299999999999</v>
      </c>
      <c r="AP61" s="144">
        <f t="shared" si="272"/>
        <v>7.4531869999999998</v>
      </c>
      <c r="AQ61" s="144">
        <f t="shared" ref="AQ61:AR61" si="273">AQ22/1000000</f>
        <v>11.538992</v>
      </c>
      <c r="AR61" s="144">
        <f t="shared" si="273"/>
        <v>15.744522</v>
      </c>
      <c r="AS61" s="144">
        <f t="shared" si="198"/>
        <v>19.123754999999999</v>
      </c>
      <c r="AT61" s="144">
        <f t="shared" si="198"/>
        <v>22.455681999999999</v>
      </c>
      <c r="AU61" s="144">
        <f t="shared" ref="AU61:AV61" si="274">AU22/1000000</f>
        <v>25.744119000000001</v>
      </c>
      <c r="AV61" s="144">
        <f t="shared" si="274"/>
        <v>29.983522000000001</v>
      </c>
      <c r="AW61" s="144">
        <f t="shared" ref="AW61:AX61" si="275">AW22/1000000</f>
        <v>34.130735000000001</v>
      </c>
      <c r="AX61" s="144">
        <f t="shared" si="275"/>
        <v>39.206521000000002</v>
      </c>
      <c r="AY61" s="144">
        <f t="shared" ref="AY61:BA61" si="276">AY22/1000000</f>
        <v>44.708970000000001</v>
      </c>
      <c r="AZ61" s="144">
        <f t="shared" si="276"/>
        <v>51.697840999999997</v>
      </c>
      <c r="BA61" s="144">
        <f t="shared" si="276"/>
        <v>4.7782020000000003</v>
      </c>
      <c r="BB61" s="144"/>
    </row>
    <row r="62" spans="4:54" ht="13.5" hidden="1" customHeight="1">
      <c r="D62" t="str">
        <f t="shared" si="185"/>
        <v>22.4.0.0 Citi valsts sociālās apdrošināšanas speciālā budžeta ieņēmumi saskaņā ar normatīvajiem aktiem</v>
      </c>
      <c r="E62" s="144">
        <f t="shared" ref="E62:N62" si="277">E23/1000000</f>
        <v>2.8685779999999999</v>
      </c>
      <c r="F62" s="144">
        <f t="shared" si="277"/>
        <v>9.2472580000000004</v>
      </c>
      <c r="G62" s="144">
        <f t="shared" si="277"/>
        <v>12.275262</v>
      </c>
      <c r="H62" s="144">
        <f t="shared" si="277"/>
        <v>17.362773000000001</v>
      </c>
      <c r="I62" s="144">
        <f t="shared" si="277"/>
        <v>26.069925000000001</v>
      </c>
      <c r="J62" s="144">
        <f t="shared" si="277"/>
        <v>30.518749</v>
      </c>
      <c r="K62" s="144">
        <f t="shared" si="277"/>
        <v>36.222805999999999</v>
      </c>
      <c r="L62" s="144">
        <f t="shared" si="277"/>
        <v>44.6691</v>
      </c>
      <c r="M62" s="144">
        <f t="shared" si="277"/>
        <v>50.801568000000003</v>
      </c>
      <c r="N62" s="144">
        <f t="shared" si="277"/>
        <v>57.130816000000003</v>
      </c>
      <c r="O62" s="144">
        <f t="shared" ref="O62:P62" si="278">O23/1000000</f>
        <v>65.886835000000005</v>
      </c>
      <c r="P62" s="144">
        <f t="shared" si="278"/>
        <v>71.922134999999997</v>
      </c>
      <c r="Q62" s="144">
        <f t="shared" ref="Q62:R62" si="279">Q23/1000000</f>
        <v>29.381547999999999</v>
      </c>
      <c r="R62" s="144">
        <f t="shared" si="279"/>
        <v>35.669457000000001</v>
      </c>
      <c r="S62" s="144">
        <f t="shared" ref="S62:T62" si="280">S23/1000000</f>
        <v>38.581826999999997</v>
      </c>
      <c r="T62" s="144">
        <f t="shared" si="280"/>
        <v>40.617606000000002</v>
      </c>
      <c r="U62" s="144">
        <f t="shared" ref="U62:V62" si="281">U23/1000000</f>
        <v>48.331031000000003</v>
      </c>
      <c r="V62" s="144">
        <f t="shared" si="281"/>
        <v>52.548121000000002</v>
      </c>
      <c r="W62" s="144">
        <f t="shared" ref="W62:AG62" si="282">W23/1000000</f>
        <v>57.753901999999997</v>
      </c>
      <c r="X62" s="144">
        <f t="shared" ref="X62" si="283">X23/1000000</f>
        <v>68.674137999999999</v>
      </c>
      <c r="Y62" s="144">
        <f t="shared" si="282"/>
        <v>73.244273000000007</v>
      </c>
      <c r="Z62" s="144">
        <f t="shared" si="282"/>
        <v>78.774026000000006</v>
      </c>
      <c r="AA62" s="144">
        <f t="shared" si="282"/>
        <v>90.538252999999997</v>
      </c>
      <c r="AB62" s="144">
        <f t="shared" si="282"/>
        <v>96.809692999999996</v>
      </c>
      <c r="AC62" s="144">
        <f t="shared" si="282"/>
        <v>4.7193550000000002</v>
      </c>
      <c r="AD62" s="144">
        <f t="shared" si="282"/>
        <v>14.39784</v>
      </c>
      <c r="AE62" s="144">
        <f t="shared" si="282"/>
        <v>19.011305</v>
      </c>
      <c r="AF62" s="144">
        <f t="shared" si="282"/>
        <v>22.142852000000001</v>
      </c>
      <c r="AG62" s="144">
        <f t="shared" si="282"/>
        <v>30.053376</v>
      </c>
      <c r="AH62" s="144">
        <f t="shared" ref="AH62:AI62" si="284">AH23/1000000</f>
        <v>33.927610999999999</v>
      </c>
      <c r="AI62" s="144">
        <f t="shared" si="284"/>
        <v>39.323295999999999</v>
      </c>
      <c r="AJ62" s="144">
        <f t="shared" ref="AJ62:AL62" si="285">AJ23/1000000</f>
        <v>45.448329000000001</v>
      </c>
      <c r="AK62" s="144">
        <f t="shared" si="285"/>
        <v>53.056158000000003</v>
      </c>
      <c r="AL62" s="144">
        <f t="shared" si="285"/>
        <v>62.693530000000003</v>
      </c>
      <c r="AM62" s="144">
        <f t="shared" ref="AM62:AN62" si="286">AM23/1000000</f>
        <v>74.063843000000006</v>
      </c>
      <c r="AN62" s="144">
        <f t="shared" si="286"/>
        <v>81.991049000000004</v>
      </c>
      <c r="AO62" s="144">
        <f t="shared" ref="AO62:AP62" si="287">AO23/1000000</f>
        <v>9.9299689999999998</v>
      </c>
      <c r="AP62" s="144">
        <f t="shared" si="287"/>
        <v>21.806823999999999</v>
      </c>
      <c r="AQ62" s="144">
        <f t="shared" ref="AQ62:AR62" si="288">AQ23/1000000</f>
        <v>28.080282</v>
      </c>
      <c r="AR62" s="144">
        <f t="shared" si="288"/>
        <v>33.184866999999997</v>
      </c>
      <c r="AS62" s="144">
        <f t="shared" si="198"/>
        <v>38.222259999999999</v>
      </c>
      <c r="AT62" s="144">
        <f t="shared" si="198"/>
        <v>45.443773</v>
      </c>
      <c r="AU62" s="144">
        <f t="shared" ref="AU62:AV62" si="289">AU23/1000000</f>
        <v>53.445965000000001</v>
      </c>
      <c r="AV62" s="144">
        <f t="shared" si="289"/>
        <v>65.797269</v>
      </c>
      <c r="AW62" s="144">
        <f t="shared" ref="AW62:AX62" si="290">AW23/1000000</f>
        <v>73.919158999999993</v>
      </c>
      <c r="AX62" s="144">
        <f t="shared" si="290"/>
        <v>81.050134999999997</v>
      </c>
      <c r="AY62" s="144">
        <f t="shared" ref="AY62:BA62" si="291">AY23/1000000</f>
        <v>95.068008000000006</v>
      </c>
      <c r="AZ62" s="144">
        <f t="shared" si="291"/>
        <v>105.08489</v>
      </c>
      <c r="BA62" s="144">
        <f t="shared" si="291"/>
        <v>14.282209</v>
      </c>
      <c r="BB62" s="144"/>
    </row>
    <row r="63" spans="4:54" ht="13.5" hidden="1" customHeight="1">
      <c r="D63" t="str">
        <f t="shared" si="185"/>
        <v>22.6.0.0 Pārējie valsts sociālās apdrošināšanas speciālā budžeta ieņēmumi</v>
      </c>
      <c r="E63" s="144">
        <f t="shared" ref="E63:N63" si="292">E24/1000000</f>
        <v>3.222E-3</v>
      </c>
      <c r="F63" s="144">
        <f t="shared" si="292"/>
        <v>4.9589999999999999E-3</v>
      </c>
      <c r="G63" s="144">
        <f t="shared" si="292"/>
        <v>7.9080000000000001E-3</v>
      </c>
      <c r="H63" s="144">
        <f t="shared" si="292"/>
        <v>6.0400000000000002E-3</v>
      </c>
      <c r="I63" s="144">
        <f t="shared" si="292"/>
        <v>3.3240000000000001E-3</v>
      </c>
      <c r="J63" s="144">
        <f t="shared" si="292"/>
        <v>6.2579999999999997E-3</v>
      </c>
      <c r="K63" s="144">
        <f t="shared" si="292"/>
        <v>1.266E-3</v>
      </c>
      <c r="L63" s="144">
        <f t="shared" si="292"/>
        <v>1.8929999999999999E-3</v>
      </c>
      <c r="M63" s="144">
        <f t="shared" si="292"/>
        <v>1.3420000000000001E-3</v>
      </c>
      <c r="N63" s="144">
        <f t="shared" si="292"/>
        <v>2.6319999999999998E-3</v>
      </c>
      <c r="O63" s="144">
        <f t="shared" ref="O63:P63" si="293">O24/1000000</f>
        <v>2.0790000000000001E-3</v>
      </c>
      <c r="P63" s="144">
        <f t="shared" si="293"/>
        <v>1.6479999999999999E-3</v>
      </c>
      <c r="Q63" s="144">
        <f t="shared" ref="Q63:R63" si="294">Q24/1000000</f>
        <v>1.4530000000000001E-3</v>
      </c>
      <c r="R63" s="144">
        <f t="shared" si="294"/>
        <v>4.7899999999999999E-4</v>
      </c>
      <c r="S63" s="144">
        <f t="shared" ref="S63:T63" si="295">S24/1000000</f>
        <v>0</v>
      </c>
      <c r="T63" s="144">
        <f t="shared" si="295"/>
        <v>0</v>
      </c>
      <c r="U63" s="144">
        <f t="shared" ref="U63:V63" si="296">U24/1000000</f>
        <v>0</v>
      </c>
      <c r="V63" s="144">
        <f t="shared" si="296"/>
        <v>2.3800000000000001E-4</v>
      </c>
      <c r="W63" s="144">
        <f t="shared" ref="W63:AG63" si="297">W24/1000000</f>
        <v>0</v>
      </c>
      <c r="X63" s="144">
        <f t="shared" ref="X63" si="298">X24/1000000</f>
        <v>0</v>
      </c>
      <c r="Y63" s="144">
        <f t="shared" si="297"/>
        <v>0</v>
      </c>
      <c r="Z63" s="144">
        <f t="shared" si="297"/>
        <v>4.2900000000000002E-4</v>
      </c>
      <c r="AA63" s="144">
        <f t="shared" si="297"/>
        <v>1.2E-4</v>
      </c>
      <c r="AB63" s="144">
        <f t="shared" si="297"/>
        <v>0</v>
      </c>
      <c r="AC63" s="144">
        <f t="shared" si="297"/>
        <v>1.2E-4</v>
      </c>
      <c r="AD63" s="144">
        <f t="shared" si="297"/>
        <v>2.6800000000000001E-4</v>
      </c>
      <c r="AE63" s="144">
        <f t="shared" si="297"/>
        <v>0</v>
      </c>
      <c r="AF63" s="144">
        <f t="shared" si="297"/>
        <v>0</v>
      </c>
      <c r="AG63" s="144">
        <f t="shared" si="297"/>
        <v>1.4999999999999999E-4</v>
      </c>
      <c r="AH63" s="144">
        <f t="shared" ref="AH63:AI63" si="299">AH24/1000000</f>
        <v>5.9800000000000001E-4</v>
      </c>
      <c r="AI63" s="144">
        <f t="shared" si="299"/>
        <v>3.1449999999999998E-3</v>
      </c>
      <c r="AJ63" s="144">
        <f t="shared" ref="AJ63:AL63" si="300">AJ24/1000000</f>
        <v>2.9599999999999998E-4</v>
      </c>
      <c r="AK63" s="144">
        <f t="shared" si="300"/>
        <v>0</v>
      </c>
      <c r="AL63" s="144">
        <f t="shared" si="300"/>
        <v>5.0000000000000001E-4</v>
      </c>
      <c r="AM63" s="144">
        <f t="shared" ref="AM63:AN63" si="301">AM24/1000000</f>
        <v>4.1E-5</v>
      </c>
      <c r="AN63" s="144">
        <f t="shared" si="301"/>
        <v>1.4799999999999999E-4</v>
      </c>
      <c r="AO63" s="144">
        <f t="shared" ref="AO63:AP63" si="302">AO24/1000000</f>
        <v>2.4399999999999999E-4</v>
      </c>
      <c r="AP63" s="144">
        <f t="shared" si="302"/>
        <v>3.3500000000000001E-4</v>
      </c>
      <c r="AQ63" s="144">
        <f t="shared" ref="AQ63:AR63" si="303">AQ24/1000000</f>
        <v>2.3730000000000001E-3</v>
      </c>
      <c r="AR63" s="144">
        <f t="shared" si="303"/>
        <v>1.0252000000000001E-2</v>
      </c>
      <c r="AS63" s="144">
        <f t="shared" si="198"/>
        <v>1.6699999999999999E-4</v>
      </c>
      <c r="AT63" s="144">
        <f t="shared" si="198"/>
        <v>6.8599999999999998E-3</v>
      </c>
      <c r="AU63" s="144">
        <f t="shared" ref="AU63:AV63" si="304">AU24/1000000</f>
        <v>7.8860000000000006E-3</v>
      </c>
      <c r="AV63" s="144">
        <f t="shared" si="304"/>
        <v>4.2979999999999997E-3</v>
      </c>
      <c r="AW63" s="144">
        <f t="shared" ref="AW63:AX63" si="305">AW24/1000000</f>
        <v>5.0199999999999995E-4</v>
      </c>
      <c r="AX63" s="144">
        <f t="shared" si="305"/>
        <v>0</v>
      </c>
      <c r="AY63" s="144">
        <f t="shared" ref="AY63:BA63" si="306">AY24/1000000</f>
        <v>1.585E-3</v>
      </c>
      <c r="AZ63" s="144">
        <f t="shared" si="306"/>
        <v>0</v>
      </c>
      <c r="BA63" s="144">
        <f t="shared" si="306"/>
        <v>5.2459999999999998E-3</v>
      </c>
      <c r="BB63" s="144"/>
    </row>
    <row r="64" spans="4:54" ht="13.5" hidden="1" customHeight="1"/>
    <row r="66" spans="4:44" ht="13.5" customHeight="1">
      <c r="U66" s="5"/>
      <c r="AR66" s="10"/>
    </row>
    <row r="67" spans="4:44" ht="13.5" customHeight="1">
      <c r="D67" s="3"/>
      <c r="U67" s="5"/>
    </row>
    <row r="68" spans="4:44" ht="13.5" customHeight="1">
      <c r="T68" s="10"/>
      <c r="U68" s="5"/>
      <c r="AF68" s="10"/>
    </row>
    <row r="69" spans="4:44" ht="13.5" customHeight="1">
      <c r="U69" s="5"/>
    </row>
    <row r="70" spans="4:44" ht="13.5" customHeight="1">
      <c r="U70" s="5"/>
    </row>
    <row r="71" spans="4:44" ht="13.5" customHeight="1">
      <c r="U71" s="5"/>
    </row>
    <row r="72" spans="4:44" ht="13.5" customHeight="1">
      <c r="U72" s="5"/>
    </row>
    <row r="73" spans="4:44" ht="13.5" customHeight="1">
      <c r="U73" s="5"/>
    </row>
    <row r="74" spans="4:44" ht="13.5" customHeight="1">
      <c r="U74" s="5"/>
    </row>
    <row r="75" spans="4:44" ht="13.5" customHeight="1">
      <c r="U75" s="5"/>
    </row>
    <row r="76" spans="4:44" ht="13.5" customHeight="1">
      <c r="U76" s="5"/>
    </row>
    <row r="77" spans="4:44" ht="13.5" customHeight="1">
      <c r="U77" s="5"/>
    </row>
    <row r="78" spans="4:44" ht="13.5" customHeight="1">
      <c r="U78" s="5"/>
    </row>
    <row r="79" spans="4:44" ht="13.5" customHeight="1">
      <c r="U79" s="5"/>
    </row>
    <row r="80" spans="4:44" ht="13.5" customHeight="1">
      <c r="U80" s="5"/>
    </row>
    <row r="81" spans="21:21" ht="13.5" customHeight="1">
      <c r="U81" s="5"/>
    </row>
    <row r="82" spans="21:21" ht="13.5" customHeight="1">
      <c r="U82" s="5"/>
    </row>
    <row r="83" spans="21:21" ht="13.5" customHeight="1">
      <c r="U83" s="5"/>
    </row>
    <row r="84" spans="21:21" ht="13.5" customHeight="1">
      <c r="U84" s="5"/>
    </row>
    <row r="85" spans="21:21" ht="13.5" customHeight="1">
      <c r="U85" s="5"/>
    </row>
    <row r="86" spans="21:21" ht="13.5" customHeight="1">
      <c r="U86" s="5"/>
    </row>
    <row r="87" spans="21:21" ht="13.5" customHeight="1">
      <c r="U87" s="5"/>
    </row>
  </sheetData>
  <sortState xmlns:xlrd2="http://schemas.microsoft.com/office/spreadsheetml/2017/richdata2" ref="K69:L88">
    <sortCondition ref="L69:L88"/>
  </sortState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BE71"/>
  <sheetViews>
    <sheetView topLeftCell="G1" zoomScale="90" zoomScaleNormal="90" workbookViewId="0">
      <pane xSplit="1" topLeftCell="AU1" activePane="topRight" state="frozen"/>
      <selection activeCell="G1" sqref="G1"/>
      <selection pane="topRight" activeCell="G1" sqref="G1"/>
    </sheetView>
  </sheetViews>
  <sheetFormatPr defaultColWidth="8.7109375" defaultRowHeight="15"/>
  <cols>
    <col min="1" max="1" width="13.28515625" hidden="1" customWidth="1"/>
    <col min="2" max="2" width="8.7109375" hidden="1" customWidth="1"/>
    <col min="3" max="3" width="8.7109375" style="8" hidden="1" customWidth="1"/>
    <col min="4" max="4" width="9.140625" style="8" hidden="1" customWidth="1"/>
    <col min="5" max="6" width="8.7109375" hidden="1" customWidth="1"/>
    <col min="7" max="7" width="61.7109375" customWidth="1"/>
    <col min="8" max="47" width="8.7109375" customWidth="1"/>
    <col min="56" max="56" width="9" customWidth="1"/>
  </cols>
  <sheetData>
    <row r="1" spans="1:57">
      <c r="A1" s="103" t="s">
        <v>72</v>
      </c>
      <c r="B1" s="106" t="s">
        <v>95</v>
      </c>
      <c r="C1" s="107"/>
      <c r="D1" s="107"/>
      <c r="E1" s="103"/>
      <c r="F1" s="103"/>
      <c r="G1" s="12" t="s">
        <v>201</v>
      </c>
      <c r="AE1" s="5"/>
      <c r="AF1" s="6"/>
      <c r="AG1" s="6"/>
      <c r="AH1" s="5"/>
    </row>
    <row r="2" spans="1:57" ht="15" customHeight="1">
      <c r="A2" s="108" t="s">
        <v>71</v>
      </c>
      <c r="B2" s="108" t="s">
        <v>86</v>
      </c>
      <c r="C2" s="109" t="s">
        <v>88</v>
      </c>
      <c r="D2" s="109" t="s">
        <v>87</v>
      </c>
      <c r="E2" s="108" t="s">
        <v>90</v>
      </c>
      <c r="F2" s="103"/>
      <c r="G2" s="3" t="s">
        <v>2</v>
      </c>
      <c r="AG2" s="6"/>
      <c r="AH2" s="13"/>
    </row>
    <row r="3" spans="1:57">
      <c r="A3" s="103" t="s">
        <v>73</v>
      </c>
      <c r="B3" s="104">
        <v>20662</v>
      </c>
      <c r="C3" s="110"/>
      <c r="D3" s="110"/>
      <c r="E3" s="111">
        <v>33348.932000000001</v>
      </c>
      <c r="F3" s="103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  <c r="AZ3" s="4">
        <v>45536</v>
      </c>
      <c r="BA3" s="4">
        <v>45566</v>
      </c>
      <c r="BB3" s="4">
        <v>45597</v>
      </c>
      <c r="BC3" s="4">
        <v>45627</v>
      </c>
      <c r="BD3" s="4">
        <v>45658</v>
      </c>
      <c r="BE3" s="4"/>
    </row>
    <row r="4" spans="1:57">
      <c r="A4" s="103" t="s">
        <v>74</v>
      </c>
      <c r="B4" s="104">
        <v>20750</v>
      </c>
      <c r="C4" s="110"/>
      <c r="D4" s="110">
        <f>B4/B3-1</f>
        <v>4.2590262317296901E-3</v>
      </c>
      <c r="E4" s="111">
        <v>33348.932000000001</v>
      </c>
      <c r="F4" s="103"/>
      <c r="G4" s="12" t="s">
        <v>5</v>
      </c>
      <c r="H4" s="10">
        <f>IF(MONTH(dati_kum!E$42)=1,dati_kum!E43,dati_kum!E43-dati_kum!D43)</f>
        <v>782.98600099999999</v>
      </c>
      <c r="I4" s="10">
        <f>IF(MONTH(dati_kum!F$42)=1,dati_kum!F43,dati_kum!F43-dati_kum!E43)</f>
        <v>734.85206500000004</v>
      </c>
      <c r="J4" s="10">
        <f>IF(MONTH(dati_kum!G$42)=1,dati_kum!G43,dati_kum!G43-dati_kum!F43)</f>
        <v>637.89151000000015</v>
      </c>
      <c r="K4" s="10">
        <f>IF(MONTH(dati_kum!H$42)=1,dati_kum!H43,dati_kum!H43-dati_kum!G43)</f>
        <v>864.35033699999985</v>
      </c>
      <c r="L4" s="10">
        <f>IF(MONTH(dati_kum!I$42)=1,dati_kum!I43,dati_kum!I43-dati_kum!H43)</f>
        <v>850.25307800000019</v>
      </c>
      <c r="M4" s="10">
        <f>IF(MONTH(dati_kum!J$42)=1,dati_kum!J43,dati_kum!J43-dati_kum!I43)</f>
        <v>768.73838799999976</v>
      </c>
      <c r="N4" s="10">
        <f>IF(MONTH(dati_kum!K$42)=1,dati_kum!K43,dati_kum!K43-dati_kum!J43)</f>
        <v>922.26225599999998</v>
      </c>
      <c r="O4" s="10">
        <f>IF(MONTH(dati_kum!L$42)=1,dati_kum!L43,dati_kum!L43-dati_kum!K43)</f>
        <v>901.67418400000042</v>
      </c>
      <c r="P4" s="10">
        <f>IF(MONTH(dati_kum!M$42)=1,dati_kum!M43,dati_kum!M43-dati_kum!L43)</f>
        <v>852.72558599999957</v>
      </c>
      <c r="Q4" s="10">
        <f>IF(MONTH(dati_kum!N$42)=1,dati_kum!N43,dati_kum!N43-dati_kum!M43)</f>
        <v>895.87360600000011</v>
      </c>
      <c r="R4" s="10">
        <f>IF(MONTH(dati_kum!O$42)=1,dati_kum!O43,dati_kum!O43-dati_kum!N43)</f>
        <v>856.46109799999977</v>
      </c>
      <c r="S4" s="10">
        <f>IF(MONTH(dati_kum!P$42)=1,dati_kum!P43,dati_kum!P43-dati_kum!O43)</f>
        <v>962.93603400000029</v>
      </c>
      <c r="T4" s="10">
        <f>IF(MONTH(dati_kum!Q$42)=1,dati_kum!Q43,dati_kum!Q43-dati_kum!P43)</f>
        <v>941.79193599999996</v>
      </c>
      <c r="U4" s="10">
        <f>IF(MONTH(dati_kum!R$42)=1,dati_kum!R43,dati_kum!R43-dati_kum!Q43)</f>
        <v>870.81498900000008</v>
      </c>
      <c r="V4" s="10">
        <f>IF(MONTH(dati_kum!S$42)=1,dati_kum!S43,dati_kum!S43-dati_kum!R43)</f>
        <v>769.05468500000006</v>
      </c>
      <c r="W4" s="10">
        <f>IF(MONTH(dati_kum!T$42)=1,dati_kum!T43,dati_kum!T43-dati_kum!S43)</f>
        <v>957.83515200000011</v>
      </c>
      <c r="X4" s="10">
        <f>IF(MONTH(dati_kum!U$42)=1,dati_kum!U43,dati_kum!U43-dati_kum!T43)</f>
        <v>978.6785589999995</v>
      </c>
      <c r="Y4" s="10">
        <f>IF(MONTH(dati_kum!V$42)=1,dati_kum!V43,dati_kum!V43-dati_kum!U43)</f>
        <v>888.91623299999992</v>
      </c>
      <c r="Z4" s="10">
        <f>IF(MONTH(dati_kum!W$42)=1,dati_kum!W43,dati_kum!W43-dati_kum!V43)</f>
        <v>1027.4568880000006</v>
      </c>
      <c r="AA4" s="10">
        <f>IF(MONTH(dati_kum!X$42)=1,dati_kum!X43,dati_kum!X43-dati_kum!W43)</f>
        <v>969.99408099999982</v>
      </c>
      <c r="AB4" s="10">
        <f>IF(MONTH(dati_kum!Y$42)=1,dati_kum!Y43,dati_kum!Y43-dati_kum!X43)</f>
        <v>985.43590399999994</v>
      </c>
      <c r="AC4" s="10">
        <f>IF(MONTH(dati_kum!Z$42)=1,dati_kum!Z43,dati_kum!Z43-dati_kum!Y43)</f>
        <v>1021.6625139999996</v>
      </c>
      <c r="AD4" s="10">
        <f>IF(MONTH(dati_kum!AA$42)=1,dati_kum!AA43,dati_kum!AA43-dati_kum!Z43)</f>
        <v>1038.2276739999998</v>
      </c>
      <c r="AE4" s="10">
        <f>IF(MONTH(dati_kum!AB$42)=1,dati_kum!AB43,dati_kum!AB43-dati_kum!AA43)</f>
        <v>1107.4090790000009</v>
      </c>
      <c r="AF4" s="10">
        <f>IF(MONTH(dati_kum!AC$42)=1,dati_kum!AC43,dati_kum!AC43-dati_kum!AB43)</f>
        <v>1077.162761</v>
      </c>
      <c r="AG4" s="10">
        <f>IF(MONTH(dati_kum!AD$42)=1,dati_kum!AD43,dati_kum!AD43-dati_kum!AC43)</f>
        <v>983.50424399999974</v>
      </c>
      <c r="AH4" s="10">
        <f>IF(MONTH(dati_kum!AE$42)=1,dati_kum!AE43,dati_kum!AE43-dati_kum!AD43)</f>
        <v>838.44619000000012</v>
      </c>
      <c r="AI4" s="10">
        <f>IF(MONTH(dati_kum!AF$42)=1,dati_kum!AF43,dati_kum!AF43-dati_kum!AE43)</f>
        <v>1063.8670010000001</v>
      </c>
      <c r="AJ4" s="10">
        <f>IF(MONTH(dati_kum!AG$42)=1,dati_kum!AG43,dati_kum!AG43-dati_kum!AF43)</f>
        <v>1071.7952410000003</v>
      </c>
      <c r="AK4" s="10">
        <f>IF(MONTH(dati_kum!AH$42)=1,dati_kum!AH43,dati_kum!AH43-dati_kum!AG43)</f>
        <v>1023.2146759999996</v>
      </c>
      <c r="AL4" s="10">
        <f>IF(MONTH(dati_kum!AI$42)=1,dati_kum!AI43,dati_kum!AI43-dati_kum!AH43)</f>
        <v>1108.6681310000004</v>
      </c>
      <c r="AM4" s="10">
        <f>IF(MONTH(dati_kum!AJ$42)=1,dati_kum!AJ43,dati_kum!AJ43-dati_kum!AI43)</f>
        <v>1074.8533079999997</v>
      </c>
      <c r="AN4" s="10">
        <f>IF(MONTH(dati_kum!AK$42)=1,dati_kum!AK43,dati_kum!AK43-dati_kum!AJ43)</f>
        <v>1074.8187689999995</v>
      </c>
      <c r="AO4" s="10">
        <f>IF(MONTH(dati_kum!AL$42)=1,dati_kum!AL43,dati_kum!AL43-dati_kum!AK43)</f>
        <v>1092.4020950000013</v>
      </c>
      <c r="AP4" s="10">
        <f>IF(MONTH(dati_kum!AM$42)=1,dati_kum!AM43,dati_kum!AM43-dati_kum!AL43)</f>
        <v>1019.0739489999996</v>
      </c>
      <c r="AQ4" s="10">
        <f>IF(MONTH(dati_kum!AN$42)=1,dati_kum!AN43,dati_kum!AN43-dati_kum!AM43)</f>
        <v>1172.60923</v>
      </c>
      <c r="AR4" s="10">
        <f>IF(MONTH(dati_kum!AO$42)=1,dati_kum!AO43,dati_kum!AO43-dati_kum!AN43)</f>
        <v>1080.4541019999999</v>
      </c>
      <c r="AS4" s="10">
        <f>IF(MONTH(dati_kum!AP$42)=1,dati_kum!AP43,dati_kum!AP43-dati_kum!AO43)</f>
        <v>1024.2838549999999</v>
      </c>
      <c r="AT4" s="10">
        <f>IF(MONTH(dati_kum!AQ$42)=1,dati_kum!AQ43,dati_kum!AQ43-dati_kum!AP43)</f>
        <v>948.36656000000039</v>
      </c>
      <c r="AU4" s="10">
        <f>IF(MONTH(dati_kum!AR$42)=1,dati_kum!AR43,dati_kum!AR43-dati_kum!AQ43)</f>
        <v>1101.1482999999994</v>
      </c>
      <c r="AV4" s="10">
        <f>IF(MONTH(dati_kum!AS$42)=1,dati_kum!AS43,dati_kum!AS43-dati_kum!AR43)</f>
        <v>1184.6116260000008</v>
      </c>
      <c r="AW4" s="10">
        <f>IF(MONTH(dati_kum!AT$42)=1,dati_kum!AT43,dati_kum!AT43-dati_kum!AS43)</f>
        <v>1175.6066299999993</v>
      </c>
      <c r="AX4" s="10">
        <f>IF(MONTH(dati_kum!AU$42)=1,dati_kum!AU43,dati_kum!AU43-dati_kum!AT43)</f>
        <v>1168.9286660000007</v>
      </c>
      <c r="AY4" s="10">
        <f>IF(MONTH(dati_kum!AV$42)=1,dati_kum!AV43,dati_kum!AV43-dati_kum!AU43)</f>
        <v>1163.803985999999</v>
      </c>
      <c r="AZ4" s="10">
        <f>IF(MONTH(dati_kum!AW$42)=1,dati_kum!AW43,dati_kum!AW43-dati_kum!AV43)</f>
        <v>1144.4955980000013</v>
      </c>
      <c r="BA4" s="10">
        <f>IF(MONTH(dati_kum!AX$42)=1,dati_kum!AX43,dati_kum!AX43-dati_kum!AW43)</f>
        <v>1143.52549</v>
      </c>
      <c r="BB4" s="10">
        <f>IF(MONTH(dati_kum!AY$42)=1,dati_kum!AY43,dati_kum!AY43-dati_kum!AX43)</f>
        <v>1134.290626</v>
      </c>
      <c r="BC4" s="10">
        <f>IF(MONTH(dati_kum!AZ$42)=1,dati_kum!AZ43,dati_kum!AZ43-dati_kum!AY43)</f>
        <v>1313.9981699999989</v>
      </c>
      <c r="BD4" s="10">
        <f>IF(MONTH(dati_kum!BA$42)=1,dati_kum!BA43,dati_kum!BA43-dati_kum!AZ43)</f>
        <v>1197.0998890000001</v>
      </c>
      <c r="BE4" s="10"/>
    </row>
    <row r="5" spans="1:57">
      <c r="A5" s="103" t="s">
        <v>75</v>
      </c>
      <c r="B5" s="104">
        <v>20911</v>
      </c>
      <c r="C5" s="110"/>
      <c r="D5" s="110">
        <f t="shared" ref="D5:D15" si="0">B5/B4-1</f>
        <v>7.7590361445782907E-3</v>
      </c>
      <c r="E5" s="111">
        <v>33348.932000000001</v>
      </c>
      <c r="F5" s="103"/>
      <c r="G5" t="s">
        <v>6</v>
      </c>
      <c r="H5" s="10">
        <f>IF(MONTH(dati_kum!E$42)=1,dati_kum!E44,dati_kum!E44-dati_kum!D44)</f>
        <v>150.693296</v>
      </c>
      <c r="I5" s="10">
        <f>IF(MONTH(dati_kum!F$42)=1,dati_kum!F44,dati_kum!F44-dati_kum!E44)</f>
        <v>153.563095</v>
      </c>
      <c r="J5" s="10">
        <f>IF(MONTH(dati_kum!G$42)=1,dati_kum!G44,dati_kum!G44-dati_kum!F44)</f>
        <v>45.660741999999971</v>
      </c>
      <c r="K5" s="10">
        <f>IF(MONTH(dati_kum!H$42)=1,dati_kum!H44,dati_kum!H44-dati_kum!G44)</f>
        <v>128.34452000000005</v>
      </c>
      <c r="L5" s="10">
        <f>IF(MONTH(dati_kum!I$42)=1,dati_kum!I44,dati_kum!I44-dati_kum!H44)</f>
        <v>128.55619100000001</v>
      </c>
      <c r="M5" s="10">
        <f>IF(MONTH(dati_kum!J$42)=1,dati_kum!J44,dati_kum!J44-dati_kum!I44)</f>
        <v>134.98612099999991</v>
      </c>
      <c r="N5" s="10">
        <f>IF(MONTH(dati_kum!K$42)=1,dati_kum!K44,dati_kum!K44-dati_kum!J44)</f>
        <v>188.25253300000008</v>
      </c>
      <c r="O5" s="10">
        <f>IF(MONTH(dati_kum!L$42)=1,dati_kum!L44,dati_kum!L44-dati_kum!K44)</f>
        <v>170.50485999999989</v>
      </c>
      <c r="P5" s="10">
        <f>IF(MONTH(dati_kum!M$42)=1,dati_kum!M44,dati_kum!M44-dati_kum!L44)</f>
        <v>168.64160800000013</v>
      </c>
      <c r="Q5" s="10">
        <f>IF(MONTH(dati_kum!N$42)=1,dati_kum!N44,dati_kum!N44-dati_kum!M44)</f>
        <v>269.57514900000001</v>
      </c>
      <c r="R5" s="10">
        <f>IF(MONTH(dati_kum!O$42)=1,dati_kum!O44,dati_kum!O44-dati_kum!N44)</f>
        <v>167.63411999999994</v>
      </c>
      <c r="S5" s="10">
        <f>IF(MONTH(dati_kum!P$42)=1,dati_kum!P44,dati_kum!P44-dati_kum!O44)</f>
        <v>220.86456900000007</v>
      </c>
      <c r="T5" s="10">
        <f>IF(MONTH(dati_kum!Q$42)=1,dati_kum!Q44,dati_kum!Q44-dati_kum!P44)</f>
        <v>230.248965</v>
      </c>
      <c r="U5" s="10">
        <f>IF(MONTH(dati_kum!R$42)=1,dati_kum!R44,dati_kum!R44-dati_kum!Q44)</f>
        <v>184.558896</v>
      </c>
      <c r="V5" s="10">
        <f>IF(MONTH(dati_kum!S$42)=1,dati_kum!S44,dati_kum!S44-dati_kum!R44)</f>
        <v>65.002210999999988</v>
      </c>
      <c r="W5" s="10">
        <f>IF(MONTH(dati_kum!T$42)=1,dati_kum!T44,dati_kum!T44-dati_kum!S44)</f>
        <v>165.30697299999997</v>
      </c>
      <c r="X5" s="10">
        <f>IF(MONTH(dati_kum!U$42)=1,dati_kum!U44,dati_kum!U44-dati_kum!T44)</f>
        <v>175.24344700000006</v>
      </c>
      <c r="Y5" s="10">
        <f>IF(MONTH(dati_kum!V$42)=1,dati_kum!V44,dati_kum!V44-dati_kum!U44)</f>
        <v>193.47165899999993</v>
      </c>
      <c r="Z5" s="10">
        <f>IF(MONTH(dati_kum!W$42)=1,dati_kum!W44,dati_kum!W44-dati_kum!V44)</f>
        <v>220.96358700000008</v>
      </c>
      <c r="AA5" s="10">
        <f>IF(MONTH(dati_kum!X$42)=1,dati_kum!X44,dati_kum!X44-dati_kum!W44)</f>
        <v>202.01731199999995</v>
      </c>
      <c r="AB5" s="10">
        <f>IF(MONTH(dati_kum!Y$42)=1,dati_kum!Y44,dati_kum!Y44-dati_kum!X44)</f>
        <v>208.38990699999999</v>
      </c>
      <c r="AC5" s="10">
        <f>IF(MONTH(dati_kum!Z$42)=1,dati_kum!Z44,dati_kum!Z44-dati_kum!Y44)</f>
        <v>217.09081200000014</v>
      </c>
      <c r="AD5" s="10">
        <f>IF(MONTH(dati_kum!AA$42)=1,dati_kum!AA44,dati_kum!AA44-dati_kum!Z44)</f>
        <v>200.2854649999997</v>
      </c>
      <c r="AE5" s="10">
        <f>IF(MONTH(dati_kum!AB$42)=1,dati_kum!AB44,dati_kum!AB44-dati_kum!AA44)</f>
        <v>199.89776400000028</v>
      </c>
      <c r="AF5" s="10">
        <f>IF(MONTH(dati_kum!AC$42)=1,dati_kum!AC44,dati_kum!AC44-dati_kum!AB44)</f>
        <v>239.533996</v>
      </c>
      <c r="AG5" s="10">
        <f>IF(MONTH(dati_kum!AD$42)=1,dati_kum!AD44,dati_kum!AD44-dati_kum!AC44)</f>
        <v>203.94499200000001</v>
      </c>
      <c r="AH5" s="10">
        <f>IF(MONTH(dati_kum!AE$42)=1,dati_kum!AE44,dati_kum!AE44-dati_kum!AD44)</f>
        <v>69.210313999999983</v>
      </c>
      <c r="AI5" s="10">
        <f>IF(MONTH(dati_kum!AF$42)=1,dati_kum!AF44,dati_kum!AF44-dati_kum!AE44)</f>
        <v>176.94750699999997</v>
      </c>
      <c r="AJ5" s="10">
        <f>IF(MONTH(dati_kum!AG$42)=1,dati_kum!AG44,dati_kum!AG44-dati_kum!AF44)</f>
        <v>181.07272899999998</v>
      </c>
      <c r="AK5" s="10">
        <f>IF(MONTH(dati_kum!AH$42)=1,dati_kum!AH44,dati_kum!AH44-dati_kum!AG44)</f>
        <v>221.43500099999994</v>
      </c>
      <c r="AL5" s="10">
        <f>IF(MONTH(dati_kum!AI$42)=1,dati_kum!AI44,dati_kum!AI44-dati_kum!AH44)</f>
        <v>253.86746800000014</v>
      </c>
      <c r="AM5" s="10">
        <f>IF(MONTH(dati_kum!AJ$42)=1,dati_kum!AJ44,dati_kum!AJ44-dati_kum!AI44)</f>
        <v>234.13196300000004</v>
      </c>
      <c r="AN5" s="10">
        <f>IF(MONTH(dati_kum!AK$42)=1,dati_kum!AK44,dati_kum!AK44-dati_kum!AJ44)</f>
        <v>225.11849099999995</v>
      </c>
      <c r="AO5" s="10">
        <f>IF(MONTH(dati_kum!AL$42)=1,dati_kum!AL44,dati_kum!AL44-dati_kum!AK44)</f>
        <v>233.04624100000001</v>
      </c>
      <c r="AP5" s="10">
        <f>IF(MONTH(dati_kum!AM$42)=1,dati_kum!AM44,dati_kum!AM44-dati_kum!AL44)</f>
        <v>229.98331299999995</v>
      </c>
      <c r="AQ5" s="10">
        <f>IF(MONTH(dati_kum!AN$42)=1,dati_kum!AN44,dati_kum!AN44-dati_kum!AM44)</f>
        <v>232.44023599999991</v>
      </c>
      <c r="AR5" s="10">
        <f>IF(MONTH(dati_kum!AO$42)=1,dati_kum!AO44,dati_kum!AO44-dati_kum!AN44)</f>
        <v>270.15186399999999</v>
      </c>
      <c r="AS5" s="10">
        <f>IF(MONTH(dati_kum!AP$42)=1,dati_kum!AP44,dati_kum!AP44-dati_kum!AO44)</f>
        <v>241.39762400000001</v>
      </c>
      <c r="AT5" s="10">
        <f>IF(MONTH(dati_kum!AQ$42)=1,dati_kum!AQ44,dati_kum!AQ44-dati_kum!AP44)</f>
        <v>62.493390999999974</v>
      </c>
      <c r="AU5" s="10">
        <f>IF(MONTH(dati_kum!AR$42)=1,dati_kum!AR44,dati_kum!AR44-dati_kum!AQ44)</f>
        <v>218.76967500000001</v>
      </c>
      <c r="AV5" s="10">
        <f>IF(MONTH(dati_kum!AS$42)=1,dati_kum!AS44,dati_kum!AS44-dati_kum!AR44)</f>
        <v>215.29020800000001</v>
      </c>
      <c r="AW5" s="10">
        <f>IF(MONTH(dati_kum!AT$42)=1,dati_kum!AT44,dati_kum!AT44-dati_kum!AS44)</f>
        <v>218.86195399999997</v>
      </c>
      <c r="AX5" s="10">
        <f>IF(MONTH(dati_kum!AU$42)=1,dati_kum!AU44,dati_kum!AU44-dati_kum!AT44)</f>
        <v>292.60546399999998</v>
      </c>
      <c r="AY5" s="10">
        <f>IF(MONTH(dati_kum!AV$42)=1,dati_kum!AV44,dati_kum!AV44-dati_kum!AU44)</f>
        <v>264.36434000000008</v>
      </c>
      <c r="AZ5" s="10">
        <f>IF(MONTH(dati_kum!AW$42)=1,dati_kum!AW44,dati_kum!AW44-dati_kum!AV44)</f>
        <v>249.21619299999998</v>
      </c>
      <c r="BA5" s="10">
        <f>IF(MONTH(dati_kum!AX$42)=1,dati_kum!AX44,dati_kum!AX44-dati_kum!AW44)</f>
        <v>262.90636200000017</v>
      </c>
      <c r="BB5" s="10">
        <f>IF(MONTH(dati_kum!AY$42)=1,dati_kum!AY44,dati_kum!AY44-dati_kum!AX44)</f>
        <v>256.48594800000001</v>
      </c>
      <c r="BC5" s="10">
        <f>IF(MONTH(dati_kum!AZ$42)=1,dati_kum!AZ44,dati_kum!AZ44-dati_kum!AY44)</f>
        <v>258.44657699999971</v>
      </c>
      <c r="BD5" s="10">
        <f>IF(MONTH(dati_kum!BA$42)=1,dati_kum!BA44,dati_kum!BA44-dati_kum!AZ44)</f>
        <v>316.81269900000001</v>
      </c>
      <c r="BE5" s="10"/>
    </row>
    <row r="6" spans="1:57">
      <c r="A6" s="103" t="s">
        <v>76</v>
      </c>
      <c r="B6" s="104">
        <v>21091</v>
      </c>
      <c r="C6" s="110"/>
      <c r="D6" s="110">
        <f t="shared" si="0"/>
        <v>8.6079097125915105E-3</v>
      </c>
      <c r="E6" s="111">
        <v>33348.932000000001</v>
      </c>
      <c r="F6" s="103"/>
      <c r="G6" t="s">
        <v>7</v>
      </c>
      <c r="H6" s="10">
        <f>IF(MONTH(dati_kum!E$42)=1,dati_kum!E45,dati_kum!E45-dati_kum!D45)</f>
        <v>21.150621999999998</v>
      </c>
      <c r="I6" s="10">
        <f>IF(MONTH(dati_kum!F$42)=1,dati_kum!F45,dati_kum!F45-dati_kum!E45)</f>
        <v>8.1905990000000024</v>
      </c>
      <c r="J6" s="10">
        <f>IF(MONTH(dati_kum!G$42)=1,dati_kum!G45,dati_kum!G45-dati_kum!F45)</f>
        <v>15.553265999999997</v>
      </c>
      <c r="K6" s="10">
        <f>IF(MONTH(dati_kum!H$42)=1,dati_kum!H45,dati_kum!H45-dati_kum!G45)</f>
        <v>47.546597000000006</v>
      </c>
      <c r="L6" s="10">
        <f>IF(MONTH(dati_kum!I$42)=1,dati_kum!I45,dati_kum!I45-dati_kum!H45)</f>
        <v>36.815853999999987</v>
      </c>
      <c r="M6" s="10">
        <f>IF(MONTH(dati_kum!J$42)=1,dati_kum!J45,dati_kum!J45-dati_kum!I45)</f>
        <v>41.259418000000011</v>
      </c>
      <c r="N6" s="10">
        <f>IF(MONTH(dati_kum!K$42)=1,dati_kum!K45,dati_kum!K45-dati_kum!J45)</f>
        <v>26.677355000000006</v>
      </c>
      <c r="O6" s="10">
        <f>IF(MONTH(dati_kum!L$42)=1,dati_kum!L45,dati_kum!L45-dati_kum!K45)</f>
        <v>26.080296000000004</v>
      </c>
      <c r="P6" s="10">
        <f>IF(MONTH(dati_kum!M$42)=1,dati_kum!M45,dati_kum!M45-dati_kum!L45)</f>
        <v>14.512897999999979</v>
      </c>
      <c r="Q6" s="10">
        <f>IF(MONTH(dati_kum!N$42)=1,dati_kum!N45,dati_kum!N45-dati_kum!M45)</f>
        <v>23.384589000000005</v>
      </c>
      <c r="R6" s="10">
        <f>IF(MONTH(dati_kum!O$42)=1,dati_kum!O45,dati_kum!O45-dati_kum!N45)</f>
        <v>28.751220999999987</v>
      </c>
      <c r="S6" s="10">
        <f>IF(MONTH(dati_kum!P$42)=1,dati_kum!P45,dati_kum!P45-dati_kum!O45)</f>
        <v>-8.8433309999999778</v>
      </c>
      <c r="T6" s="10">
        <f>IF(MONTH(dati_kum!Q$42)=1,dati_kum!Q45,dati_kum!Q45-dati_kum!P45)</f>
        <v>36.645933999999997</v>
      </c>
      <c r="U6" s="10">
        <f>IF(MONTH(dati_kum!R$42)=1,dati_kum!R45,dati_kum!R45-dati_kum!Q45)</f>
        <v>28.807556000000005</v>
      </c>
      <c r="V6" s="10">
        <f>IF(MONTH(dati_kum!S$42)=1,dati_kum!S45,dati_kum!S45-dati_kum!R45)</f>
        <v>18.876081999999997</v>
      </c>
      <c r="W6" s="10">
        <f>IF(MONTH(dati_kum!T$42)=1,dati_kum!T45,dati_kum!T45-dati_kum!S45)</f>
        <v>34.442598000000004</v>
      </c>
      <c r="X6" s="10">
        <f>IF(MONTH(dati_kum!U$42)=1,dati_kum!U45,dati_kum!U45-dati_kum!T45)</f>
        <v>49.467463999999993</v>
      </c>
      <c r="Y6" s="10">
        <f>IF(MONTH(dati_kum!V$42)=1,dati_kum!V45,dati_kum!V45-dati_kum!U45)</f>
        <v>44.263114999999999</v>
      </c>
      <c r="Z6" s="10">
        <f>IF(MONTH(dati_kum!W$42)=1,dati_kum!W45,dati_kum!W45-dati_kum!V45)</f>
        <v>27.860117000000002</v>
      </c>
      <c r="AA6" s="10">
        <f>IF(MONTH(dati_kum!X$42)=1,dati_kum!X45,dati_kum!X45-dati_kum!W45)</f>
        <v>31.240998999999988</v>
      </c>
      <c r="AB6" s="10">
        <f>IF(MONTH(dati_kum!Y$42)=1,dati_kum!Y45,dati_kum!Y45-dati_kum!X45)</f>
        <v>25.169040999999993</v>
      </c>
      <c r="AC6" s="10">
        <f>IF(MONTH(dati_kum!Z$42)=1,dati_kum!Z45,dati_kum!Z45-dati_kum!Y45)</f>
        <v>29.345911000000001</v>
      </c>
      <c r="AD6" s="10">
        <f>IF(MONTH(dati_kum!AA$42)=1,dati_kum!AA45,dati_kum!AA45-dati_kum!Z45)</f>
        <v>24.259136000000012</v>
      </c>
      <c r="AE6" s="10">
        <f>IF(MONTH(dati_kum!AB$42)=1,dati_kum!AB45,dati_kum!AB45-dati_kum!AA45)</f>
        <v>28.37249300000002</v>
      </c>
      <c r="AF6" s="10">
        <f>IF(MONTH(dati_kum!AC$42)=1,dati_kum!AC45,dati_kum!AC45-dati_kum!AB45)</f>
        <v>61.791103</v>
      </c>
      <c r="AG6" s="10">
        <f>IF(MONTH(dati_kum!AD$42)=1,dati_kum!AD45,dati_kum!AD45-dati_kum!AC45)</f>
        <v>19.323077000000005</v>
      </c>
      <c r="AH6" s="10">
        <f>IF(MONTH(dati_kum!AE$42)=1,dati_kum!AE45,dati_kum!AE45-dati_kum!AD45)</f>
        <v>31.007725999999991</v>
      </c>
      <c r="AI6" s="10">
        <f>IF(MONTH(dati_kum!AF$42)=1,dati_kum!AF45,dati_kum!AF45-dati_kum!AE45)</f>
        <v>47.875981999999993</v>
      </c>
      <c r="AJ6" s="10">
        <f>IF(MONTH(dati_kum!AG$42)=1,dati_kum!AG45,dati_kum!AG45-dati_kum!AF45)</f>
        <v>50.344546000000008</v>
      </c>
      <c r="AK6" s="10">
        <f>IF(MONTH(dati_kum!AH$42)=1,dati_kum!AH45,dati_kum!AH45-dati_kum!AG45)</f>
        <v>121.503208</v>
      </c>
      <c r="AL6" s="10">
        <f>IF(MONTH(dati_kum!AI$42)=1,dati_kum!AI45,dati_kum!AI45-dati_kum!AH45)</f>
        <v>36.143714999999986</v>
      </c>
      <c r="AM6" s="10">
        <f>IF(MONTH(dati_kum!AJ$42)=1,dati_kum!AJ45,dati_kum!AJ45-dati_kum!AI45)</f>
        <v>32.975626000000034</v>
      </c>
      <c r="AN6" s="10">
        <f>IF(MONTH(dati_kum!AK$42)=1,dati_kum!AK45,dati_kum!AK45-dati_kum!AJ45)</f>
        <v>53.221684999999979</v>
      </c>
      <c r="AO6" s="10">
        <f>IF(MONTH(dati_kum!AL$42)=1,dati_kum!AL45,dati_kum!AL45-dati_kum!AK45)</f>
        <v>27.909649000000002</v>
      </c>
      <c r="AP6" s="10">
        <f>IF(MONTH(dati_kum!AM$42)=1,dati_kum!AM45,dati_kum!AM45-dati_kum!AL45)</f>
        <v>35.854767000000038</v>
      </c>
      <c r="AQ6" s="10">
        <f>IF(MONTH(dati_kum!AN$42)=1,dati_kum!AN45,dati_kum!AN45-dati_kum!AM45)</f>
        <v>26.856985000000009</v>
      </c>
      <c r="AR6" s="10">
        <f>IF(MONTH(dati_kum!AO$42)=1,dati_kum!AO45,dati_kum!AO45-dati_kum!AN45)</f>
        <v>66.341426999999996</v>
      </c>
      <c r="AS6" s="10">
        <f>IF(MONTH(dati_kum!AP$42)=1,dati_kum!AP45,dati_kum!AP45-dati_kum!AO45)</f>
        <v>20.88785</v>
      </c>
      <c r="AT6" s="10">
        <f>IF(MONTH(dati_kum!AQ$42)=1,dati_kum!AQ45,dati_kum!AQ45-dati_kum!AP45)</f>
        <v>24.280712000000008</v>
      </c>
      <c r="AU6" s="10">
        <f>IF(MONTH(dati_kum!AR$42)=1,dati_kum!AR45,dati_kum!AR45-dati_kum!AQ45)</f>
        <v>105.695632</v>
      </c>
      <c r="AV6" s="10">
        <f>IF(MONTH(dati_kum!AS$42)=1,dati_kum!AS45,dati_kum!AS45-dati_kum!AR45)</f>
        <v>87.686189000000013</v>
      </c>
      <c r="AW6" s="10">
        <f>IF(MONTH(dati_kum!AT$42)=1,dati_kum!AT45,dati_kum!AT45-dati_kum!AS45)</f>
        <v>145.37870299999997</v>
      </c>
      <c r="AX6" s="10">
        <f>IF(MONTH(dati_kum!AU$42)=1,dati_kum!AU45,dati_kum!AU45-dati_kum!AT45)</f>
        <v>46.37264399999998</v>
      </c>
      <c r="AY6" s="10">
        <f>IF(MONTH(dati_kum!AV$42)=1,dati_kum!AV45,dati_kum!AV45-dati_kum!AU45)</f>
        <v>37.146848999999975</v>
      </c>
      <c r="AZ6" s="10">
        <f>IF(MONTH(dati_kum!AW$42)=1,dati_kum!AW45,dati_kum!AW45-dati_kum!AV45)</f>
        <v>71.016619000000105</v>
      </c>
      <c r="BA6" s="10">
        <f>IF(MONTH(dati_kum!AX$42)=1,dati_kum!AX45,dati_kum!AX45-dati_kum!AW45)</f>
        <v>39.869538999999918</v>
      </c>
      <c r="BB6" s="10">
        <f>IF(MONTH(dati_kum!AY$42)=1,dati_kum!AY45,dati_kum!AY45-dati_kum!AX45)</f>
        <v>28.490518000000066</v>
      </c>
      <c r="BC6" s="10">
        <f>IF(MONTH(dati_kum!AZ$42)=1,dati_kum!AZ45,dati_kum!AZ45-dati_kum!AY45)</f>
        <v>46.254548999999997</v>
      </c>
      <c r="BD6" s="10">
        <f>IF(MONTH(dati_kum!BA$42)=1,dati_kum!BA45,dati_kum!BA45-dati_kum!AZ45)</f>
        <v>137.08453299999999</v>
      </c>
      <c r="BE6" s="10"/>
    </row>
    <row r="7" spans="1:57">
      <c r="A7" s="103" t="s">
        <v>77</v>
      </c>
      <c r="B7" s="104">
        <v>21200</v>
      </c>
      <c r="C7" s="110"/>
      <c r="D7" s="110">
        <f t="shared" si="0"/>
        <v>5.1680811720640207E-3</v>
      </c>
      <c r="E7" s="111">
        <v>33348.932000000001</v>
      </c>
      <c r="F7" s="103"/>
      <c r="G7" t="s">
        <v>8</v>
      </c>
      <c r="H7" s="10">
        <f>IF(MONTH(dati_kum!E$42)=1,dati_kum!E46,dati_kum!E46-dati_kum!D46)</f>
        <v>164.800017</v>
      </c>
      <c r="I7" s="10">
        <f>IF(MONTH(dati_kum!F$42)=1,dati_kum!F46,dati_kum!F46-dati_kum!E46)</f>
        <v>218.091015</v>
      </c>
      <c r="J7" s="10">
        <f>IF(MONTH(dati_kum!G$42)=1,dati_kum!G46,dati_kum!G46-dati_kum!F46)</f>
        <v>220.95002299999999</v>
      </c>
      <c r="K7" s="10">
        <f>IF(MONTH(dati_kum!H$42)=1,dati_kum!H46,dati_kum!H46-dati_kum!G46)</f>
        <v>255.257249</v>
      </c>
      <c r="L7" s="10">
        <f>IF(MONTH(dati_kum!I$42)=1,dati_kum!I46,dati_kum!I46-dati_kum!H46)</f>
        <v>254.32611000000009</v>
      </c>
      <c r="M7" s="10">
        <f>IF(MONTH(dati_kum!J$42)=1,dati_kum!J46,dati_kum!J46-dati_kum!I46)</f>
        <v>253.08305599999994</v>
      </c>
      <c r="N7" s="10">
        <f>IF(MONTH(dati_kum!K$42)=1,dati_kum!K46,dati_kum!K46-dati_kum!J46)</f>
        <v>284.50926299999992</v>
      </c>
      <c r="O7" s="10">
        <f>IF(MONTH(dati_kum!L$42)=1,dati_kum!L46,dati_kum!L46-dati_kum!K46)</f>
        <v>279.48490900000002</v>
      </c>
      <c r="P7" s="10">
        <f>IF(MONTH(dati_kum!M$42)=1,dati_kum!M46,dati_kum!M46-dati_kum!L46)</f>
        <v>273.8999980000001</v>
      </c>
      <c r="Q7" s="10">
        <f>IF(MONTH(dati_kum!N$42)=1,dati_kum!N46,dati_kum!N46-dati_kum!M46)</f>
        <v>263.7642350000001</v>
      </c>
      <c r="R7" s="10">
        <f>IF(MONTH(dati_kum!O$42)=1,dati_kum!O46,dati_kum!O46-dati_kum!N46)</f>
        <v>238.66714400000001</v>
      </c>
      <c r="S7" s="10">
        <f>IF(MONTH(dati_kum!P$42)=1,dati_kum!P46,dati_kum!P46-dati_kum!O46)</f>
        <v>414.23251699999992</v>
      </c>
      <c r="T7" s="10">
        <f>IF(MONTH(dati_kum!Q$42)=1,dati_kum!Q46,dati_kum!Q46-dati_kum!P46)</f>
        <v>333.47692799999999</v>
      </c>
      <c r="U7" s="10">
        <f>IF(MONTH(dati_kum!R$42)=1,dati_kum!R46,dati_kum!R46-dati_kum!Q46)</f>
        <v>272.47740800000003</v>
      </c>
      <c r="V7" s="10">
        <f>IF(MONTH(dati_kum!S$42)=1,dati_kum!S46,dati_kum!S46-dati_kum!R46)</f>
        <v>277.09401300000002</v>
      </c>
      <c r="W7" s="10">
        <f>IF(MONTH(dati_kum!T$42)=1,dati_kum!T46,dati_kum!T46-dati_kum!S46)</f>
        <v>295.57084500000008</v>
      </c>
      <c r="X7" s="10">
        <f>IF(MONTH(dati_kum!U$42)=1,dati_kum!U46,dati_kum!U46-dati_kum!T46)</f>
        <v>313.84588599999984</v>
      </c>
      <c r="Y7" s="10">
        <f>IF(MONTH(dati_kum!V$42)=1,dati_kum!V46,dati_kum!V46-dati_kum!U46)</f>
        <v>318.98133200000007</v>
      </c>
      <c r="Z7" s="10">
        <f>IF(MONTH(dati_kum!W$42)=1,dati_kum!W46,dati_kum!W46-dati_kum!V46)</f>
        <v>308.24038399999995</v>
      </c>
      <c r="AA7" s="10">
        <f>IF(MONTH(dati_kum!X$42)=1,dati_kum!X46,dati_kum!X46-dati_kum!W46)</f>
        <v>303.84380999999985</v>
      </c>
      <c r="AB7" s="10">
        <f>IF(MONTH(dati_kum!Y$42)=1,dati_kum!Y46,dati_kum!Y46-dati_kum!X46)</f>
        <v>324.38634600000023</v>
      </c>
      <c r="AC7" s="10">
        <f>IF(MONTH(dati_kum!Z$42)=1,dati_kum!Z46,dati_kum!Z46-dati_kum!Y46)</f>
        <v>335.20633300000009</v>
      </c>
      <c r="AD7" s="10">
        <f>IF(MONTH(dati_kum!AA$42)=1,dati_kum!AA46,dati_kum!AA46-dati_kum!Z46)</f>
        <v>301.93006699999978</v>
      </c>
      <c r="AE7" s="10">
        <f>IF(MONTH(dati_kum!AB$42)=1,dati_kum!AB46,dati_kum!AB46-dati_kum!AA46)</f>
        <v>282.16279299999997</v>
      </c>
      <c r="AF7" s="10">
        <f>IF(MONTH(dati_kum!AC$42)=1,dati_kum!AC46,dati_kum!AC46-dati_kum!AB46)</f>
        <v>371.69686000000002</v>
      </c>
      <c r="AG7" s="10">
        <f>IF(MONTH(dati_kum!AD$42)=1,dati_kum!AD46,dati_kum!AD46-dati_kum!AC46)</f>
        <v>304.65934900000002</v>
      </c>
      <c r="AH7" s="10">
        <f>IF(MONTH(dati_kum!AE$42)=1,dati_kum!AE46,dati_kum!AE46-dati_kum!AD46)</f>
        <v>251.64926199999991</v>
      </c>
      <c r="AI7" s="10">
        <f>IF(MONTH(dati_kum!AF$42)=1,dati_kum!AF46,dati_kum!AF46-dati_kum!AE46)</f>
        <v>344.90570700000012</v>
      </c>
      <c r="AJ7" s="10">
        <f>IF(MONTH(dati_kum!AG$42)=1,dati_kum!AG46,dati_kum!AG46-dati_kum!AF46)</f>
        <v>331.36674599999992</v>
      </c>
      <c r="AK7" s="10">
        <f>IF(MONTH(dati_kum!AH$42)=1,dati_kum!AH46,dati_kum!AH46-dati_kum!AG46)</f>
        <v>350.90681100000006</v>
      </c>
      <c r="AL7" s="10">
        <f>IF(MONTH(dati_kum!AI$42)=1,dati_kum!AI46,dati_kum!AI46-dati_kum!AH46)</f>
        <v>360.07472699999994</v>
      </c>
      <c r="AM7" s="10">
        <f>IF(MONTH(dati_kum!AJ$42)=1,dati_kum!AJ46,dati_kum!AJ46-dati_kum!AI46)</f>
        <v>349.94483600000012</v>
      </c>
      <c r="AN7" s="10">
        <f>IF(MONTH(dati_kum!AK$42)=1,dati_kum!AK46,dati_kum!AK46-dati_kum!AJ46)</f>
        <v>352.28255600000011</v>
      </c>
      <c r="AO7" s="10">
        <f>IF(MONTH(dati_kum!AL$42)=1,dati_kum!AL46,dati_kum!AL46-dati_kum!AK46)</f>
        <v>331.69945199999984</v>
      </c>
      <c r="AP7" s="10">
        <f>IF(MONTH(dati_kum!AM$42)=1,dati_kum!AM46,dati_kum!AM46-dati_kum!AL46)</f>
        <v>339.06651299999976</v>
      </c>
      <c r="AQ7" s="10">
        <f>IF(MONTH(dati_kum!AN$42)=1,dati_kum!AN46,dati_kum!AN46-dati_kum!AM46)</f>
        <v>335.2729760000002</v>
      </c>
      <c r="AR7" s="10">
        <f>IF(MONTH(dati_kum!AO$42)=1,dati_kum!AO46,dati_kum!AO46-dati_kum!AN46)</f>
        <v>397.664264</v>
      </c>
      <c r="AS7" s="10">
        <f>IF(MONTH(dati_kum!AP$42)=1,dati_kum!AP46,dati_kum!AP46-dati_kum!AO46)</f>
        <v>351.71256800000003</v>
      </c>
      <c r="AT7" s="10">
        <f>IF(MONTH(dati_kum!AQ$42)=1,dati_kum!AQ46,dati_kum!AQ46-dati_kum!AP46)</f>
        <v>336.26916700000004</v>
      </c>
      <c r="AU7" s="10">
        <f>IF(MONTH(dati_kum!AR$42)=1,dati_kum!AR46,dati_kum!AR46-dati_kum!AQ46)</f>
        <v>402.61002899999994</v>
      </c>
      <c r="AV7" s="10">
        <f>IF(MONTH(dati_kum!AS$42)=1,dati_kum!AS46,dati_kum!AS46-dati_kum!AR46)</f>
        <v>364.07836100000009</v>
      </c>
      <c r="AW7" s="10">
        <f>IF(MONTH(dati_kum!AT$42)=1,dati_kum!AT46,dati_kum!AT46-dati_kum!AS46)</f>
        <v>331.32086499999969</v>
      </c>
      <c r="AX7" s="10">
        <f>IF(MONTH(dati_kum!AU$42)=1,dati_kum!AU46,dati_kum!AU46-dati_kum!AT46)</f>
        <v>395.80357100000037</v>
      </c>
      <c r="AY7" s="10">
        <f>IF(MONTH(dati_kum!AV$42)=1,dati_kum!AV46,dati_kum!AV46-dati_kum!AU46)</f>
        <v>377.95256599999993</v>
      </c>
      <c r="AZ7" s="10">
        <f>IF(MONTH(dati_kum!AW$42)=1,dati_kum!AW46,dati_kum!AW46-dati_kum!AV46)</f>
        <v>349.59962999999971</v>
      </c>
      <c r="BA7" s="10">
        <f>IF(MONTH(dati_kum!AX$42)=1,dati_kum!AX46,dati_kum!AX46-dati_kum!AW46)</f>
        <v>375.76388400000042</v>
      </c>
      <c r="BB7" s="10">
        <f>IF(MONTH(dati_kum!AY$42)=1,dati_kum!AY46,dati_kum!AY46-dati_kum!AX46)</f>
        <v>357.74248399999988</v>
      </c>
      <c r="BC7" s="10">
        <f>IF(MONTH(dati_kum!AZ$42)=1,dati_kum!AZ46,dati_kum!AZ46-dati_kum!AY46)</f>
        <v>357.67898399999967</v>
      </c>
      <c r="BD7" s="10">
        <f>IF(MONTH(dati_kum!BA$42)=1,dati_kum!BA46,dati_kum!BA46-dati_kum!AZ46)</f>
        <v>431.29412200000002</v>
      </c>
      <c r="BE7" s="10"/>
    </row>
    <row r="8" spans="1:57">
      <c r="A8" s="103" t="s">
        <v>78</v>
      </c>
      <c r="B8" s="104">
        <v>21261</v>
      </c>
      <c r="C8" s="110"/>
      <c r="D8" s="110">
        <f t="shared" si="0"/>
        <v>2.8773584905661398E-3</v>
      </c>
      <c r="E8" s="111">
        <v>33348.932000000001</v>
      </c>
      <c r="F8" s="103"/>
      <c r="G8" t="s">
        <v>9</v>
      </c>
      <c r="H8" s="10">
        <f>IF(MONTH(dati_kum!E$42)=1,dati_kum!E47,dati_kum!E47-dati_kum!D47)</f>
        <v>108.444799</v>
      </c>
      <c r="I8" s="10">
        <f>IF(MONTH(dati_kum!F$42)=1,dati_kum!F47,dati_kum!F47-dati_kum!E47)</f>
        <v>16.010897</v>
      </c>
      <c r="J8" s="10">
        <f>IF(MONTH(dati_kum!G$42)=1,dati_kum!G47,dati_kum!G47-dati_kum!F47)</f>
        <v>46.65334</v>
      </c>
      <c r="K8" s="10">
        <f>IF(MONTH(dati_kum!H$42)=1,dati_kum!H47,dati_kum!H47-dati_kum!G47)</f>
        <v>57.285142000000008</v>
      </c>
      <c r="L8" s="10">
        <f>IF(MONTH(dati_kum!I$42)=1,dati_kum!I47,dati_kum!I47-dati_kum!H47)</f>
        <v>74.044946999999979</v>
      </c>
      <c r="M8" s="10">
        <f>IF(MONTH(dati_kum!J$42)=1,dati_kum!J47,dati_kum!J47-dati_kum!I47)</f>
        <v>-38.021982999999977</v>
      </c>
      <c r="N8" s="10">
        <f>IF(MONTH(dati_kum!K$42)=1,dati_kum!K47,dati_kum!K47-dati_kum!J47)</f>
        <v>6.8669709999999782</v>
      </c>
      <c r="O8" s="10">
        <f>IF(MONTH(dati_kum!L$42)=1,dati_kum!L47,dati_kum!L47-dati_kum!K47)</f>
        <v>4.1647899999999822</v>
      </c>
      <c r="P8" s="10">
        <f>IF(MONTH(dati_kum!M$42)=1,dati_kum!M47,dati_kum!M47-dati_kum!L47)</f>
        <v>15.174666999999999</v>
      </c>
      <c r="Q8" s="10">
        <f>IF(MONTH(dati_kum!N$42)=1,dati_kum!N47,dati_kum!N47-dati_kum!M47)</f>
        <v>-78.061942999999985</v>
      </c>
      <c r="R8" s="10">
        <f>IF(MONTH(dati_kum!O$42)=1,dati_kum!O47,dati_kum!O47-dati_kum!N47)</f>
        <v>43.919421</v>
      </c>
      <c r="S8" s="10">
        <f>IF(MONTH(dati_kum!P$42)=1,dati_kum!P47,dati_kum!P47-dati_kum!O47)</f>
        <v>89.553414000000032</v>
      </c>
      <c r="T8" s="10">
        <f>IF(MONTH(dati_kum!Q$42)=1,dati_kum!Q47,dati_kum!Q47-dati_kum!P47)</f>
        <v>-100.505827</v>
      </c>
      <c r="U8" s="10">
        <f>IF(MONTH(dati_kum!R$42)=1,dati_kum!R47,dati_kum!R47-dati_kum!Q47)</f>
        <v>9.4562999999993735E-2</v>
      </c>
      <c r="V8" s="10">
        <f>IF(MONTH(dati_kum!S$42)=1,dati_kum!S47,dati_kum!S47-dati_kum!R47)</f>
        <v>39.035239000000004</v>
      </c>
      <c r="W8" s="10">
        <f>IF(MONTH(dati_kum!T$42)=1,dati_kum!T47,dati_kum!T47-dati_kum!S47)</f>
        <v>4.7994270000000014</v>
      </c>
      <c r="X8" s="10">
        <f>IF(MONTH(dati_kum!U$42)=1,dati_kum!U47,dati_kum!U47-dati_kum!T47)</f>
        <v>59.771283999999994</v>
      </c>
      <c r="Y8" s="10">
        <f>IF(MONTH(dati_kum!V$42)=1,dati_kum!V47,dati_kum!V47-dati_kum!U47)</f>
        <v>-106.985738</v>
      </c>
      <c r="Z8" s="10">
        <f>IF(MONTH(dati_kum!W$42)=1,dati_kum!W47,dati_kum!W47-dati_kum!V47)</f>
        <v>10.12218399999999</v>
      </c>
      <c r="AA8" s="10">
        <f>IF(MONTH(dati_kum!X$42)=1,dati_kum!X47,dati_kum!X47-dati_kum!W47)</f>
        <v>-22.738039000000001</v>
      </c>
      <c r="AB8" s="10">
        <f>IF(MONTH(dati_kum!Y$42)=1,dati_kum!Y47,dati_kum!Y47-dati_kum!X47)</f>
        <v>16.212696000000008</v>
      </c>
      <c r="AC8" s="10">
        <f>IF(MONTH(dati_kum!Z$42)=1,dati_kum!Z47,dati_kum!Z47-dati_kum!Y47)</f>
        <v>-26.931325000000001</v>
      </c>
      <c r="AD8" s="10">
        <f>IF(MONTH(dati_kum!AA$42)=1,dati_kum!AA47,dati_kum!AA47-dati_kum!Z47)</f>
        <v>5.1394459999999924</v>
      </c>
      <c r="AE8" s="10">
        <f>IF(MONTH(dati_kum!AB$42)=1,dati_kum!AB47,dati_kum!AB47-dati_kum!AA47)</f>
        <v>139.842378</v>
      </c>
      <c r="AF8" s="10">
        <f>IF(MONTH(dati_kum!AC$42)=1,dati_kum!AC47,dati_kum!AC47-dati_kum!AB47)</f>
        <v>-129.655012</v>
      </c>
      <c r="AG8" s="10">
        <f>IF(MONTH(dati_kum!AD$42)=1,dati_kum!AD47,dati_kum!AD47-dati_kum!AC47)</f>
        <v>6.4317829999999958</v>
      </c>
      <c r="AH8" s="10">
        <f>IF(MONTH(dati_kum!AE$42)=1,dati_kum!AE47,dati_kum!AE47-dati_kum!AD47)</f>
        <v>-11.924211999999983</v>
      </c>
      <c r="AI8" s="10">
        <f>IF(MONTH(dati_kum!AF$42)=1,dati_kum!AF47,dati_kum!AF47-dati_kum!AE47)</f>
        <v>18.271029999999982</v>
      </c>
      <c r="AJ8" s="10">
        <f>IF(MONTH(dati_kum!AG$42)=1,dati_kum!AG47,dati_kum!AG47-dati_kum!AF47)</f>
        <v>73.487500000000011</v>
      </c>
      <c r="AK8" s="10">
        <f>IF(MONTH(dati_kum!AH$42)=1,dati_kum!AH47,dati_kum!AH47-dati_kum!AG47)</f>
        <v>-108.101067</v>
      </c>
      <c r="AL8" s="10">
        <f>IF(MONTH(dati_kum!AI$42)=1,dati_kum!AI47,dati_kum!AI47-dati_kum!AH47)</f>
        <v>-6.3888479999999959</v>
      </c>
      <c r="AM8" s="10">
        <f>IF(MONTH(dati_kum!AJ$42)=1,dati_kum!AJ47,dati_kum!AJ47-dati_kum!AI47)</f>
        <v>-6.7772359999999878</v>
      </c>
      <c r="AN8" s="10">
        <f>IF(MONTH(dati_kum!AK$42)=1,dati_kum!AK47,dati_kum!AK47-dati_kum!AJ47)</f>
        <v>-15.613344000000012</v>
      </c>
      <c r="AO8" s="10">
        <f>IF(MONTH(dati_kum!AL$42)=1,dati_kum!AL47,dati_kum!AL47-dati_kum!AK47)</f>
        <v>26.045737000000003</v>
      </c>
      <c r="AP8" s="10">
        <f>IF(MONTH(dati_kum!AM$42)=1,dati_kum!AM47,dati_kum!AM47-dati_kum!AL47)</f>
        <v>-18.672513000000009</v>
      </c>
      <c r="AQ8" s="10">
        <f>IF(MONTH(dati_kum!AN$42)=1,dati_kum!AN47,dati_kum!AN47-dati_kum!AM47)</f>
        <v>134.08311300000003</v>
      </c>
      <c r="AR8" s="10">
        <f>IF(MONTH(dati_kum!AO$42)=1,dati_kum!AO47,dati_kum!AO47-dati_kum!AN47)</f>
        <v>-144.84002699999999</v>
      </c>
      <c r="AS8" s="10">
        <f>IF(MONTH(dati_kum!AP$42)=1,dati_kum!AP47,dati_kum!AP47-dati_kum!AO47)</f>
        <v>-7.8529010000000028</v>
      </c>
      <c r="AT8" s="10">
        <f>IF(MONTH(dati_kum!AQ$42)=1,dati_kum!AQ47,dati_kum!AQ47-dati_kum!AP47)</f>
        <v>80.096921999999992</v>
      </c>
      <c r="AU8" s="10">
        <f>IF(MONTH(dati_kum!AR$42)=1,dati_kum!AR47,dati_kum!AR47-dati_kum!AQ47)</f>
        <v>-43.489683999999997</v>
      </c>
      <c r="AV8" s="10">
        <f>IF(MONTH(dati_kum!AS$42)=1,dati_kum!AS47,dati_kum!AS47-dati_kum!AR47)</f>
        <v>53.921878999999997</v>
      </c>
      <c r="AW8" s="10">
        <f>IF(MONTH(dati_kum!AT$42)=1,dati_kum!AT47,dati_kum!AT47-dati_kum!AS47)</f>
        <v>-38.914133999999997</v>
      </c>
      <c r="AX8" s="10">
        <f>IF(MONTH(dati_kum!AU$42)=1,dati_kum!AU47,dati_kum!AU47-dati_kum!AT47)</f>
        <v>-3.3675340000000062</v>
      </c>
      <c r="AY8" s="10">
        <f>IF(MONTH(dati_kum!AV$42)=1,dati_kum!AV47,dati_kum!AV47-dati_kum!AU47)</f>
        <v>-11.241284999999991</v>
      </c>
      <c r="AZ8" s="10">
        <f>IF(MONTH(dati_kum!AW$42)=1,dati_kum!AW47,dati_kum!AW47-dati_kum!AV47)</f>
        <v>-6.6318160000000006</v>
      </c>
      <c r="BA8" s="10">
        <f>IF(MONTH(dati_kum!AX$42)=1,dati_kum!AX47,dati_kum!AX47-dati_kum!AW47)</f>
        <v>-10.398507999999993</v>
      </c>
      <c r="BB8" s="10">
        <f>IF(MONTH(dati_kum!AY$42)=1,dati_kum!AY47,dati_kum!AY47-dati_kum!AX47)</f>
        <v>8.2443689999999918</v>
      </c>
      <c r="BC8" s="10">
        <f>IF(MONTH(dati_kum!AZ$42)=1,dati_kum!AZ47,dati_kum!AZ47-dati_kum!AY47)</f>
        <v>150.36969400000001</v>
      </c>
      <c r="BD8" s="10">
        <f>IF(MONTH(dati_kum!BA$42)=1,dati_kum!BA47,dati_kum!BA47-dati_kum!AZ47)</f>
        <v>-167.333765</v>
      </c>
      <c r="BE8" s="10"/>
    </row>
    <row r="9" spans="1:57">
      <c r="A9" s="103" t="s">
        <v>79</v>
      </c>
      <c r="B9" s="104">
        <v>21338</v>
      </c>
      <c r="C9" s="110"/>
      <c r="D9" s="110">
        <f t="shared" si="0"/>
        <v>3.6216546728751187E-3</v>
      </c>
      <c r="E9" s="111">
        <v>33348.932000000001</v>
      </c>
      <c r="F9" s="103"/>
      <c r="G9" t="s">
        <v>10</v>
      </c>
      <c r="H9" s="10">
        <f>IF(MONTH(dati_kum!E$42)=1,dati_kum!E48,dati_kum!E48-dati_kum!D48)</f>
        <v>6.1581289999999997</v>
      </c>
      <c r="I9" s="10">
        <f>IF(MONTH(dati_kum!F$42)=1,dati_kum!F48,dati_kum!F48-dati_kum!E48)</f>
        <v>39.771924999999996</v>
      </c>
      <c r="J9" s="10">
        <f>IF(MONTH(dati_kum!G$42)=1,dati_kum!G48,dati_kum!G48-dati_kum!F48)</f>
        <v>46.238939000000002</v>
      </c>
      <c r="K9" s="10">
        <f>IF(MONTH(dati_kum!H$42)=1,dati_kum!H48,dati_kum!H48-dati_kum!G48)</f>
        <v>10.951328000000004</v>
      </c>
      <c r="L9" s="10">
        <f>IF(MONTH(dati_kum!I$42)=1,dati_kum!I48,dati_kum!I48-dati_kum!H48)</f>
        <v>23.32688499999999</v>
      </c>
      <c r="M9" s="10">
        <f>IF(MONTH(dati_kum!J$42)=1,dati_kum!J48,dati_kum!J48-dati_kum!I48)</f>
        <v>14.158128000000005</v>
      </c>
      <c r="N9" s="10">
        <f>IF(MONTH(dati_kum!K$42)=1,dati_kum!K48,dati_kum!K48-dati_kum!J48)</f>
        <v>7.8665149999999926</v>
      </c>
      <c r="O9" s="10">
        <f>IF(MONTH(dati_kum!L$42)=1,dati_kum!L48,dati_kum!L48-dati_kum!K48)</f>
        <v>28.715468000000016</v>
      </c>
      <c r="P9" s="10">
        <f>IF(MONTH(dati_kum!M$42)=1,dati_kum!M48,dati_kum!M48-dati_kum!L48)</f>
        <v>6.7230019999999797</v>
      </c>
      <c r="Q9" s="10">
        <f>IF(MONTH(dati_kum!N$42)=1,dati_kum!N48,dati_kum!N48-dati_kum!M48)</f>
        <v>8.0683060000000069</v>
      </c>
      <c r="R9" s="10">
        <f>IF(MONTH(dati_kum!O$42)=1,dati_kum!O48,dati_kum!O48-dati_kum!N48)</f>
        <v>26.716870999999998</v>
      </c>
      <c r="S9" s="10">
        <f>IF(MONTH(dati_kum!P$42)=1,dati_kum!P48,dati_kum!P48-dati_kum!O48)</f>
        <v>7.4823910000000069</v>
      </c>
      <c r="T9" s="10">
        <f>IF(MONTH(dati_kum!Q$42)=1,dati_kum!Q48,dati_kum!Q48-dati_kum!P48)</f>
        <v>4.8988370000000003</v>
      </c>
      <c r="U9" s="10">
        <f>IF(MONTH(dati_kum!R$42)=1,dati_kum!R48,dati_kum!R48-dati_kum!Q48)</f>
        <v>39.58764</v>
      </c>
      <c r="V9" s="10">
        <f>IF(MONTH(dati_kum!S$42)=1,dati_kum!S48,dati_kum!S48-dati_kum!R48)</f>
        <v>50.308856999999996</v>
      </c>
      <c r="W9" s="10">
        <f>IF(MONTH(dati_kum!T$42)=1,dati_kum!T48,dati_kum!T48-dati_kum!S48)</f>
        <v>12.756591999999998</v>
      </c>
      <c r="X9" s="10">
        <f>IF(MONTH(dati_kum!U$42)=1,dati_kum!U48,dati_kum!U48-dati_kum!T48)</f>
        <v>24.447791000000009</v>
      </c>
      <c r="Y9" s="10">
        <f>IF(MONTH(dati_kum!V$42)=1,dati_kum!V48,dati_kum!V48-dati_kum!U48)</f>
        <v>9.1704019999999957</v>
      </c>
      <c r="Z9" s="10">
        <f>IF(MONTH(dati_kum!W$42)=1,dati_kum!W48,dati_kum!W48-dati_kum!V48)</f>
        <v>9.2611980000000074</v>
      </c>
      <c r="AA9" s="10">
        <f>IF(MONTH(dati_kum!X$42)=1,dati_kum!X48,dati_kum!X48-dati_kum!W48)</f>
        <v>31.817396000000002</v>
      </c>
      <c r="AB9" s="10">
        <f>IF(MONTH(dati_kum!Y$42)=1,dati_kum!Y48,dati_kum!Y48-dati_kum!X48)</f>
        <v>7.0992469999999912</v>
      </c>
      <c r="AC9" s="10">
        <f>IF(MONTH(dati_kum!Z$42)=1,dati_kum!Z48,dati_kum!Z48-dati_kum!Y48)</f>
        <v>8.2991890000000126</v>
      </c>
      <c r="AD9" s="10">
        <f>IF(MONTH(dati_kum!AA$42)=1,dati_kum!AA48,dati_kum!AA48-dati_kum!Z48)</f>
        <v>25.670682999999997</v>
      </c>
      <c r="AE9" s="10">
        <f>IF(MONTH(dati_kum!AB$42)=1,dati_kum!AB48,dati_kum!AB48-dati_kum!AA48)</f>
        <v>7.2896719999999959</v>
      </c>
      <c r="AF9" s="10">
        <f>IF(MONTH(dati_kum!AC$42)=1,dati_kum!AC48,dati_kum!AC48-dati_kum!AB48)</f>
        <v>7.5754549999999998</v>
      </c>
      <c r="AG9" s="10">
        <f>IF(MONTH(dati_kum!AD$42)=1,dati_kum!AD48,dati_kum!AD48-dati_kum!AC48)</f>
        <v>41.666218000000001</v>
      </c>
      <c r="AH9" s="10">
        <f>IF(MONTH(dati_kum!AE$42)=1,dati_kum!AE48,dati_kum!AE48-dati_kum!AD48)</f>
        <v>57.195602000000001</v>
      </c>
      <c r="AI9" s="10">
        <f>IF(MONTH(dati_kum!AF$42)=1,dati_kum!AF48,dati_kum!AF48-dati_kum!AE48)</f>
        <v>11.934793999999997</v>
      </c>
      <c r="AJ9" s="10">
        <f>IF(MONTH(dati_kum!AG$42)=1,dati_kum!AG48,dati_kum!AG48-dati_kum!AF48)</f>
        <v>31.278921000000011</v>
      </c>
      <c r="AK9" s="10">
        <f>IF(MONTH(dati_kum!AH$42)=1,dati_kum!AH48,dati_kum!AH48-dati_kum!AG48)</f>
        <v>6.4989549999999952</v>
      </c>
      <c r="AL9" s="10">
        <f>IF(MONTH(dati_kum!AI$42)=1,dati_kum!AI48,dati_kum!AI48-dati_kum!AH48)</f>
        <v>6.8025690000000054</v>
      </c>
      <c r="AM9" s="10">
        <f>IF(MONTH(dati_kum!AJ$42)=1,dati_kum!AJ48,dati_kum!AJ48-dati_kum!AI48)</f>
        <v>29.271216999999979</v>
      </c>
      <c r="AN9" s="10">
        <f>IF(MONTH(dati_kum!AK$42)=1,dati_kum!AK48,dati_kum!AK48-dati_kum!AJ48)</f>
        <v>5.0408570000000168</v>
      </c>
      <c r="AO9" s="10">
        <f>IF(MONTH(dati_kum!AL$42)=1,dati_kum!AL48,dati_kum!AL48-dati_kum!AK48)</f>
        <v>6.4575609999999983</v>
      </c>
      <c r="AP9" s="10">
        <f>IF(MONTH(dati_kum!AM$42)=1,dati_kum!AM48,dati_kum!AM48-dati_kum!AL48)</f>
        <v>26.878061000000002</v>
      </c>
      <c r="AQ9" s="10">
        <f>IF(MONTH(dati_kum!AN$42)=1,dati_kum!AN48,dati_kum!AN48-dati_kum!AM48)</f>
        <v>5.9205230000000029</v>
      </c>
      <c r="AR9" s="10">
        <f>IF(MONTH(dati_kum!AO$42)=1,dati_kum!AO48,dati_kum!AO48-dati_kum!AN48)</f>
        <v>9.0385550000000006</v>
      </c>
      <c r="AS9" s="10">
        <f>IF(MONTH(dati_kum!AP$42)=1,dati_kum!AP48,dati_kum!AP48-dati_kum!AO48)</f>
        <v>40.738569999999996</v>
      </c>
      <c r="AT9" s="10">
        <f>IF(MONTH(dati_kum!AQ$42)=1,dati_kum!AQ48,dati_kum!AQ48-dati_kum!AP48)</f>
        <v>43.966246999999996</v>
      </c>
      <c r="AU9" s="10">
        <f>IF(MONTH(dati_kum!AR$42)=1,dati_kum!AR48,dati_kum!AR48-dati_kum!AQ48)</f>
        <v>24.928910000000002</v>
      </c>
      <c r="AV9" s="10">
        <f>IF(MONTH(dati_kum!AS$42)=1,dati_kum!AS48,dati_kum!AS48-dati_kum!AR48)</f>
        <v>31.590626000000015</v>
      </c>
      <c r="AW9" s="10">
        <f>IF(MONTH(dati_kum!AT$42)=1,dati_kum!AT48,dati_kum!AT48-dati_kum!AS48)</f>
        <v>5.974109999999996</v>
      </c>
      <c r="AX9" s="10">
        <f>IF(MONTH(dati_kum!AU$42)=1,dati_kum!AU48,dati_kum!AU48-dati_kum!AT48)</f>
        <v>6.9477729999999838</v>
      </c>
      <c r="AY9" s="10">
        <f>IF(MONTH(dati_kum!AV$42)=1,dati_kum!AV48,dati_kum!AV48-dati_kum!AU48)</f>
        <v>29.582919000000004</v>
      </c>
      <c r="AZ9" s="10">
        <f>IF(MONTH(dati_kum!AW$42)=1,dati_kum!AW48,dati_kum!AW48-dati_kum!AV48)</f>
        <v>5.2750780000000077</v>
      </c>
      <c r="BA9" s="10">
        <f>IF(MONTH(dati_kum!AX$42)=1,dati_kum!AX48,dati_kum!AX48-dati_kum!AW48)</f>
        <v>7.263179000000008</v>
      </c>
      <c r="BB9" s="10">
        <f>IF(MONTH(dati_kum!AY$42)=1,dati_kum!AY48,dati_kum!AY48-dati_kum!AX48)</f>
        <v>25.924701999999996</v>
      </c>
      <c r="BC9" s="10">
        <f>IF(MONTH(dati_kum!AZ$42)=1,dati_kum!AZ48,dati_kum!AZ48-dati_kum!AY48)</f>
        <v>6.1079299999999819</v>
      </c>
      <c r="BD9" s="10">
        <f>IF(MONTH(dati_kum!BA$42)=1,dati_kum!BA48,dati_kum!BA48-dati_kum!AZ48)</f>
        <v>7.478021</v>
      </c>
      <c r="BE9" s="10"/>
    </row>
    <row r="10" spans="1:57">
      <c r="A10" s="103" t="s">
        <v>80</v>
      </c>
      <c r="B10" s="104">
        <v>21418</v>
      </c>
      <c r="C10" s="110"/>
      <c r="D10" s="110">
        <f t="shared" si="0"/>
        <v>3.7491798669040399E-3</v>
      </c>
      <c r="E10" s="111">
        <v>33348.932000000001</v>
      </c>
      <c r="F10" s="103"/>
      <c r="G10" t="s">
        <v>11</v>
      </c>
      <c r="H10" s="10">
        <f>IF(MONTH(dati_kum!E$42)=1,dati_kum!E49,dati_kum!E49-dati_kum!D49)</f>
        <v>4.4934029999999998</v>
      </c>
      <c r="I10" s="10">
        <f>IF(MONTH(dati_kum!F$42)=1,dati_kum!F49,dati_kum!F49-dati_kum!E49)</f>
        <v>3.8957170000000003</v>
      </c>
      <c r="J10" s="10">
        <f>IF(MONTH(dati_kum!G$42)=1,dati_kum!G49,dati_kum!G49-dati_kum!F49)</f>
        <v>4.660342</v>
      </c>
      <c r="K10" s="10">
        <f>IF(MONTH(dati_kum!H$42)=1,dati_kum!H49,dati_kum!H49-dati_kum!G49)</f>
        <v>5.8040479999999999</v>
      </c>
      <c r="L10" s="10">
        <f>IF(MONTH(dati_kum!I$42)=1,dati_kum!I49,dati_kum!I49-dati_kum!H49)</f>
        <v>5.0070779999999999</v>
      </c>
      <c r="M10" s="10">
        <f>IF(MONTH(dati_kum!J$42)=1,dati_kum!J49,dati_kum!J49-dati_kum!I49)</f>
        <v>5.1973240000000018</v>
      </c>
      <c r="N10" s="10">
        <f>IF(MONTH(dati_kum!K$42)=1,dati_kum!K49,dati_kum!K49-dati_kum!J49)</f>
        <v>5.7530709999999985</v>
      </c>
      <c r="O10" s="10">
        <f>IF(MONTH(dati_kum!L$42)=1,dati_kum!L49,dati_kum!L49-dati_kum!K49)</f>
        <v>5.8182619999999972</v>
      </c>
      <c r="P10" s="10">
        <f>IF(MONTH(dati_kum!M$42)=1,dati_kum!M49,dati_kum!M49-dati_kum!L49)</f>
        <v>6.4241209999999995</v>
      </c>
      <c r="Q10" s="10">
        <f>IF(MONTH(dati_kum!N$42)=1,dati_kum!N49,dati_kum!N49-dati_kum!M49)</f>
        <v>7.6081080000000014</v>
      </c>
      <c r="R10" s="10">
        <f>IF(MONTH(dati_kum!O$42)=1,dati_kum!O49,dati_kum!O49-dati_kum!N49)</f>
        <v>7.7492840000000029</v>
      </c>
      <c r="S10" s="10">
        <f>IF(MONTH(dati_kum!P$42)=1,dati_kum!P49,dati_kum!P49-dati_kum!O49)</f>
        <v>8.3219279999999998</v>
      </c>
      <c r="T10" s="10">
        <f>IF(MONTH(dati_kum!Q$42)=1,dati_kum!Q49,dati_kum!Q49-dati_kum!P49)</f>
        <v>10.190892</v>
      </c>
      <c r="U10" s="10">
        <f>IF(MONTH(dati_kum!R$42)=1,dati_kum!R49,dati_kum!R49-dati_kum!Q49)</f>
        <v>6.0822459999999996</v>
      </c>
      <c r="V10" s="10">
        <f>IF(MONTH(dati_kum!S$42)=1,dati_kum!S49,dati_kum!S49-dati_kum!R49)</f>
        <v>7.6192409999999988</v>
      </c>
      <c r="W10" s="10">
        <f>IF(MONTH(dati_kum!T$42)=1,dati_kum!T49,dati_kum!T49-dati_kum!S49)</f>
        <v>7.6067240000000034</v>
      </c>
      <c r="X10" s="10">
        <f>IF(MONTH(dati_kum!U$42)=1,dati_kum!U49,dati_kum!U49-dati_kum!T49)</f>
        <v>8.7819119999999948</v>
      </c>
      <c r="Y10" s="10">
        <f>IF(MONTH(dati_kum!V$42)=1,dati_kum!V49,dati_kum!V49-dati_kum!U49)</f>
        <v>8.4473800000000026</v>
      </c>
      <c r="Z10" s="10">
        <f>IF(MONTH(dati_kum!W$42)=1,dati_kum!W49,dati_kum!W49-dati_kum!V49)</f>
        <v>6.5185870000000037</v>
      </c>
      <c r="AA10" s="10">
        <f>IF(MONTH(dati_kum!X$42)=1,dati_kum!X49,dati_kum!X49-dati_kum!W49)</f>
        <v>5.8317589999999981</v>
      </c>
      <c r="AB10" s="10">
        <f>IF(MONTH(dati_kum!Y$42)=1,dati_kum!Y49,dati_kum!Y49-dati_kum!X49)</f>
        <v>5.8681170000000051</v>
      </c>
      <c r="AC10" s="10">
        <f>IF(MONTH(dati_kum!Z$42)=1,dati_kum!Z49,dati_kum!Z49-dati_kum!Y49)</f>
        <v>5.8004609999999985</v>
      </c>
      <c r="AD10" s="10">
        <f>IF(MONTH(dati_kum!AA$42)=1,dati_kum!AA49,dati_kum!AA49-dati_kum!Z49)</f>
        <v>6.2878129999999999</v>
      </c>
      <c r="AE10" s="10">
        <f>IF(MONTH(dati_kum!AB$42)=1,dati_kum!AB49,dati_kum!AB49-dati_kum!AA49)</f>
        <v>8.8249209999999891</v>
      </c>
      <c r="AF10" s="10">
        <f>IF(MONTH(dati_kum!AC$42)=1,dati_kum!AC49,dati_kum!AC49-dati_kum!AB49)</f>
        <v>5.6276849999999996</v>
      </c>
      <c r="AG10" s="10">
        <f>IF(MONTH(dati_kum!AD$42)=1,dati_kum!AD49,dati_kum!AD49-dati_kum!AC49)</f>
        <v>4.9668840000000003</v>
      </c>
      <c r="AH10" s="10">
        <f>IF(MONTH(dati_kum!AE$42)=1,dati_kum!AE49,dati_kum!AE49-dati_kum!AD49)</f>
        <v>6.3840180000000011</v>
      </c>
      <c r="AI10" s="10">
        <f>IF(MONTH(dati_kum!AF$42)=1,dati_kum!AF49,dati_kum!AF49-dati_kum!AE49)</f>
        <v>3.6746649999999974</v>
      </c>
      <c r="AJ10" s="10">
        <f>IF(MONTH(dati_kum!AG$42)=1,dati_kum!AG49,dati_kum!AG49-dati_kum!AF49)</f>
        <v>4.0247760000000028</v>
      </c>
      <c r="AK10" s="10">
        <f>IF(MONTH(dati_kum!AH$42)=1,dati_kum!AH49,dati_kum!AH49-dati_kum!AG49)</f>
        <v>4.3993859999999998</v>
      </c>
      <c r="AL10" s="10">
        <f>IF(MONTH(dati_kum!AI$42)=1,dati_kum!AI49,dati_kum!AI49-dati_kum!AH49)</f>
        <v>4.2794580000000018</v>
      </c>
      <c r="AM10" s="10">
        <f>IF(MONTH(dati_kum!AJ$42)=1,dati_kum!AJ49,dati_kum!AJ49-dati_kum!AI49)</f>
        <v>4.9301919999999981</v>
      </c>
      <c r="AN10" s="10">
        <f>IF(MONTH(dati_kum!AK$42)=1,dati_kum!AK49,dati_kum!AK49-dati_kum!AJ49)</f>
        <v>4.1458519999999979</v>
      </c>
      <c r="AO10" s="10">
        <f>IF(MONTH(dati_kum!AL$42)=1,dati_kum!AL49,dati_kum!AL49-dati_kum!AK49)</f>
        <v>5.0929059999999993</v>
      </c>
      <c r="AP10" s="10">
        <f>IF(MONTH(dati_kum!AM$42)=1,dati_kum!AM49,dati_kum!AM49-dati_kum!AL49)</f>
        <v>4.8730809999999991</v>
      </c>
      <c r="AQ10" s="10">
        <f>IF(MONTH(dati_kum!AN$42)=1,dati_kum!AN49,dati_kum!AN49-dati_kum!AM49)</f>
        <v>4.4904560000000018</v>
      </c>
      <c r="AR10" s="10">
        <f>IF(MONTH(dati_kum!AO$42)=1,dati_kum!AO49,dati_kum!AO49-dati_kum!AN49)</f>
        <v>4.5778780000000001</v>
      </c>
      <c r="AS10" s="10">
        <f>IF(MONTH(dati_kum!AP$42)=1,dati_kum!AP49,dati_kum!AP49-dati_kum!AO49)</f>
        <v>4.8174440000000001</v>
      </c>
      <c r="AT10" s="10">
        <f>IF(MONTH(dati_kum!AQ$42)=1,dati_kum!AQ49,dati_kum!AQ49-dati_kum!AP49)</f>
        <v>6.1570970000000003</v>
      </c>
      <c r="AU10" s="10">
        <f>IF(MONTH(dati_kum!AR$42)=1,dati_kum!AR49,dati_kum!AR49-dati_kum!AQ49)</f>
        <v>5.8332659999999983</v>
      </c>
      <c r="AV10" s="10">
        <f>IF(MONTH(dati_kum!AS$42)=1,dati_kum!AS49,dati_kum!AS49-dati_kum!AR49)</f>
        <v>5.2080739999999999</v>
      </c>
      <c r="AW10" s="10">
        <f>IF(MONTH(dati_kum!AT$42)=1,dati_kum!AT49,dati_kum!AT49-dati_kum!AS49)</f>
        <v>4.3978710000000021</v>
      </c>
      <c r="AX10" s="10">
        <f>IF(MONTH(dati_kum!AU$42)=1,dati_kum!AU49,dati_kum!AU49-dati_kum!AT49)</f>
        <v>4.8375660000000025</v>
      </c>
      <c r="AY10" s="10">
        <f>IF(MONTH(dati_kum!AV$42)=1,dati_kum!AV49,dati_kum!AV49-dati_kum!AU49)</f>
        <v>4.5600159999999974</v>
      </c>
      <c r="AZ10" s="10">
        <f>IF(MONTH(dati_kum!AW$42)=1,dati_kum!AW49,dati_kum!AW49-dati_kum!AV49)</f>
        <v>4.5432750000000013</v>
      </c>
      <c r="BA10" s="10">
        <f>IF(MONTH(dati_kum!AX$42)=1,dati_kum!AX49,dati_kum!AX49-dati_kum!AW49)</f>
        <v>6.0689859999999953</v>
      </c>
      <c r="BB10" s="10">
        <f>IF(MONTH(dati_kum!AY$42)=1,dati_kum!AY49,dati_kum!AY49-dati_kum!AX49)</f>
        <v>5.697771000000003</v>
      </c>
      <c r="BC10" s="10">
        <f>IF(MONTH(dati_kum!AZ$42)=1,dati_kum!AZ49,dati_kum!AZ49-dati_kum!AY49)</f>
        <v>5.5548310000000001</v>
      </c>
      <c r="BD10" s="10">
        <f>IF(MONTH(dati_kum!BA$42)=1,dati_kum!BA49,dati_kum!BA49-dati_kum!AZ49)</f>
        <v>8.3573240000000002</v>
      </c>
      <c r="BE10" s="10"/>
    </row>
    <row r="11" spans="1:57">
      <c r="A11" s="103" t="s">
        <v>81</v>
      </c>
      <c r="B11" s="104">
        <v>21644</v>
      </c>
      <c r="C11" s="110"/>
      <c r="D11" s="110">
        <f t="shared" si="0"/>
        <v>1.0551872256980177E-2</v>
      </c>
      <c r="E11" s="111">
        <v>33348.932000000001</v>
      </c>
      <c r="F11" s="103"/>
      <c r="G11" t="s">
        <v>3</v>
      </c>
      <c r="H11" s="10">
        <f>IF(MONTH(dati_kum!E$42)=1,dati_kum!E50,dati_kum!E50-dati_kum!D50)</f>
        <v>218.35477900000001</v>
      </c>
      <c r="I11" s="10">
        <f>IF(MONTH(dati_kum!F$42)=1,dati_kum!F50,dati_kum!F50-dati_kum!E50)</f>
        <v>209.04308800000001</v>
      </c>
      <c r="J11" s="10">
        <f>IF(MONTH(dati_kum!G$42)=1,dati_kum!G50,dati_kum!G50-dati_kum!F50)</f>
        <v>168.04027899999994</v>
      </c>
      <c r="K11" s="10">
        <f>IF(MONTH(dati_kum!H$42)=1,dati_kum!H50,dati_kum!H50-dati_kum!G50)</f>
        <v>240.62127100000009</v>
      </c>
      <c r="L11" s="10">
        <f>IF(MONTH(dati_kum!I$42)=1,dati_kum!I50,dati_kum!I50-dati_kum!H50)</f>
        <v>233.94073199999991</v>
      </c>
      <c r="M11" s="10">
        <f>IF(MONTH(dati_kum!J$42)=1,dati_kum!J50,dati_kum!J50-dati_kum!I50)</f>
        <v>251.11796800000002</v>
      </c>
      <c r="N11" s="10">
        <f>IF(MONTH(dati_kum!K$42)=1,dati_kum!K50,dati_kum!K50-dati_kum!J50)</f>
        <v>272.44773899999996</v>
      </c>
      <c r="O11" s="10">
        <f>IF(MONTH(dati_kum!L$42)=1,dati_kum!L50,dati_kum!L50-dati_kum!K50)</f>
        <v>266.64371100000017</v>
      </c>
      <c r="P11" s="10">
        <f>IF(MONTH(dati_kum!M$42)=1,dati_kum!M50,dati_kum!M50-dati_kum!L50)</f>
        <v>255.51329699999974</v>
      </c>
      <c r="Q11" s="10">
        <f>IF(MONTH(dati_kum!N$42)=1,dati_kum!N50,dati_kum!N50-dati_kum!M50)</f>
        <v>281.78393400000004</v>
      </c>
      <c r="R11" s="10">
        <f>IF(MONTH(dati_kum!O$42)=1,dati_kum!O50,dati_kum!O50-dati_kum!N50)</f>
        <v>244.09561500000018</v>
      </c>
      <c r="S11" s="10">
        <f>IF(MONTH(dati_kum!P$42)=1,dati_kum!P50,dati_kum!P50-dati_kum!O50)</f>
        <v>120.89054799999985</v>
      </c>
      <c r="T11" s="10">
        <f>IF(MONTH(dati_kum!Q$42)=1,dati_kum!Q50,dati_kum!Q50-dati_kum!P50)</f>
        <v>305.15682800000002</v>
      </c>
      <c r="U11" s="10">
        <f>IF(MONTH(dati_kum!R$42)=1,dati_kum!R50,dati_kum!R50-dati_kum!Q50)</f>
        <v>241.22451799999999</v>
      </c>
      <c r="V11" s="10">
        <f>IF(MONTH(dati_kum!S$42)=1,dati_kum!S50,dati_kum!S50-dati_kum!R50)</f>
        <v>213.27002100000004</v>
      </c>
      <c r="W11" s="10">
        <f>IF(MONTH(dati_kum!T$42)=1,dati_kum!T50,dati_kum!T50-dati_kum!S50)</f>
        <v>317.51033500000005</v>
      </c>
      <c r="X11" s="10">
        <f>IF(MONTH(dati_kum!U$42)=1,dati_kum!U50,dati_kum!U50-dati_kum!T50)</f>
        <v>241.8759849999999</v>
      </c>
      <c r="Y11" s="10">
        <f>IF(MONTH(dati_kum!V$42)=1,dati_kum!V50,dati_kum!V50-dati_kum!U50)</f>
        <v>307.37908599999992</v>
      </c>
      <c r="Z11" s="10">
        <f>IF(MONTH(dati_kum!W$42)=1,dati_kum!W50,dati_kum!W50-dati_kum!V50)</f>
        <v>318.39030700000012</v>
      </c>
      <c r="AA11" s="10">
        <f>IF(MONTH(dati_kum!X$42)=1,dati_kum!X50,dati_kum!X50-dati_kum!W50)</f>
        <v>302.72456099999999</v>
      </c>
      <c r="AB11" s="10">
        <f>IF(MONTH(dati_kum!Y$42)=1,dati_kum!Y50,dati_kum!Y50-dati_kum!X50)</f>
        <v>275.43128799999977</v>
      </c>
      <c r="AC11" s="10">
        <f>IF(MONTH(dati_kum!Z$42)=1,dati_kum!Z50,dati_kum!Z50-dati_kum!Y50)</f>
        <v>329.14276400000017</v>
      </c>
      <c r="AD11" s="10">
        <f>IF(MONTH(dati_kum!AA$42)=1,dati_kum!AA50,dati_kum!AA50-dati_kum!Z50)</f>
        <v>364.47679599999992</v>
      </c>
      <c r="AE11" s="10">
        <f>IF(MONTH(dati_kum!AB$42)=1,dati_kum!AB50,dati_kum!AB50-dati_kum!AA50)</f>
        <v>342.08847199999991</v>
      </c>
      <c r="AF11" s="10">
        <f>IF(MONTH(dati_kum!AC$42)=1,dati_kum!AC50,dati_kum!AC50-dati_kum!AB50)</f>
        <v>386.10967099999999</v>
      </c>
      <c r="AG11" s="10">
        <f>IF(MONTH(dati_kum!AD$42)=1,dati_kum!AD50,dati_kum!AD50-dati_kum!AC50)</f>
        <v>301.80614199999997</v>
      </c>
      <c r="AH11" s="10">
        <f>IF(MONTH(dati_kum!AE$42)=1,dati_kum!AE50,dati_kum!AE50-dati_kum!AD50)</f>
        <v>325.43222800000001</v>
      </c>
      <c r="AI11" s="10">
        <f>IF(MONTH(dati_kum!AF$42)=1,dati_kum!AF50,dati_kum!AF50-dati_kum!AE50)</f>
        <v>338.49891400000001</v>
      </c>
      <c r="AJ11" s="10">
        <f>IF(MONTH(dati_kum!AG$42)=1,dati_kum!AG50,dati_kum!AG50-dati_kum!AF50)</f>
        <v>289.73330800000008</v>
      </c>
      <c r="AK11" s="10">
        <f>IF(MONTH(dati_kum!AH$42)=1,dati_kum!AH50,dati_kum!AH50-dati_kum!AG50)</f>
        <v>305.09090100000003</v>
      </c>
      <c r="AL11" s="10">
        <f>IF(MONTH(dati_kum!AI$42)=1,dati_kum!AI50,dati_kum!AI50-dati_kum!AH50)</f>
        <v>323.28390599999989</v>
      </c>
      <c r="AM11" s="10">
        <f>IF(MONTH(dati_kum!AJ$42)=1,dati_kum!AJ50,dati_kum!AJ50-dati_kum!AI50)</f>
        <v>312.93571599999996</v>
      </c>
      <c r="AN11" s="10">
        <f>IF(MONTH(dati_kum!AK$42)=1,dati_kum!AK50,dati_kum!AK50-dati_kum!AJ50)</f>
        <v>329.26568899999984</v>
      </c>
      <c r="AO11" s="10">
        <f>IF(MONTH(dati_kum!AL$42)=1,dati_kum!AL50,dati_kum!AL50-dati_kum!AK50)</f>
        <v>341.81099600000016</v>
      </c>
      <c r="AP11" s="10">
        <f>IF(MONTH(dati_kum!AM$42)=1,dati_kum!AM50,dati_kum!AM50-dati_kum!AL50)</f>
        <v>294.74851600000011</v>
      </c>
      <c r="AQ11" s="10">
        <f>IF(MONTH(dati_kum!AN$42)=1,dati_kum!AN50,dati_kum!AN50-dati_kum!AM50)</f>
        <v>330.79873799999996</v>
      </c>
      <c r="AR11" s="10">
        <f>IF(MONTH(dati_kum!AO$42)=1,dati_kum!AO50,dati_kum!AO50-dati_kum!AN50)</f>
        <v>342.50642599999998</v>
      </c>
      <c r="AS11" s="10">
        <f>IF(MONTH(dati_kum!AP$42)=1,dati_kum!AP50,dati_kum!AP50-dati_kum!AO50)</f>
        <v>264.23297900000006</v>
      </c>
      <c r="AT11" s="10">
        <f>IF(MONTH(dati_kum!AQ$42)=1,dati_kum!AQ50,dati_kum!AQ50-dati_kum!AP50)</f>
        <v>295.02499799999998</v>
      </c>
      <c r="AU11" s="10">
        <f>IF(MONTH(dati_kum!AR$42)=1,dati_kum!AR50,dati_kum!AR50-dati_kum!AQ50)</f>
        <v>257.9765920000001</v>
      </c>
      <c r="AV11" s="10">
        <f>IF(MONTH(dati_kum!AS$42)=1,dati_kum!AS50,dati_kum!AS50-dati_kum!AR50)</f>
        <v>311.42055199999982</v>
      </c>
      <c r="AW11" s="10">
        <f>IF(MONTH(dati_kum!AT$42)=1,dati_kum!AT50,dati_kum!AT50-dati_kum!AS50)</f>
        <v>385.26376000000005</v>
      </c>
      <c r="AX11" s="10">
        <f>IF(MONTH(dati_kum!AU$42)=1,dati_kum!AU50,dati_kum!AU50-dati_kum!AT50)</f>
        <v>291.92520000000013</v>
      </c>
      <c r="AY11" s="10">
        <f>IF(MONTH(dati_kum!AV$42)=1,dati_kum!AV50,dati_kum!AV50-dati_kum!AU50)</f>
        <v>335.26407299999983</v>
      </c>
      <c r="AZ11" s="10">
        <f>IF(MONTH(dati_kum!AW$42)=1,dati_kum!AW50,dati_kum!AW50-dati_kum!AV50)</f>
        <v>348.5057710000001</v>
      </c>
      <c r="BA11" s="10">
        <f>IF(MONTH(dati_kum!AX$42)=1,dati_kum!AX50,dati_kum!AX50-dati_kum!AW50)</f>
        <v>330.67379200000005</v>
      </c>
      <c r="BB11" s="10">
        <f>IF(MONTH(dati_kum!AY$42)=1,dati_kum!AY50,dati_kum!AY50-dati_kum!AX50)</f>
        <v>336.31847900000002</v>
      </c>
      <c r="BC11" s="10">
        <f>IF(MONTH(dati_kum!AZ$42)=1,dati_kum!AZ50,dati_kum!AZ50-dati_kum!AY50)</f>
        <v>383.24940500000002</v>
      </c>
      <c r="BD11" s="10">
        <f>IF(MONTH(dati_kum!BA$42)=1,dati_kum!BA50,dati_kum!BA50-dati_kum!AZ50)</f>
        <v>327.39997799999998</v>
      </c>
      <c r="BE11" s="10"/>
    </row>
    <row r="12" spans="1:57">
      <c r="A12" s="103" t="s">
        <v>82</v>
      </c>
      <c r="B12" s="104">
        <v>21890</v>
      </c>
      <c r="C12" s="110"/>
      <c r="D12" s="110">
        <f t="shared" si="0"/>
        <v>1.1365736462761067E-2</v>
      </c>
      <c r="E12" s="111">
        <v>33348.932000000001</v>
      </c>
      <c r="F12" s="103"/>
      <c r="G12" t="s">
        <v>12</v>
      </c>
      <c r="H12" s="10">
        <f>IF(MONTH(dati_kum!E$42)=1,dati_kum!E51,dati_kum!E51-dati_kum!D51)</f>
        <v>88.145899</v>
      </c>
      <c r="I12" s="10">
        <f>IF(MONTH(dati_kum!F$42)=1,dati_kum!F51,dati_kum!F51-dati_kum!E51)</f>
        <v>75.317370999999994</v>
      </c>
      <c r="J12" s="10">
        <f>IF(MONTH(dati_kum!G$42)=1,dati_kum!G51,dati_kum!G51-dati_kum!F51)</f>
        <v>75.639573000000013</v>
      </c>
      <c r="K12" s="10">
        <f>IF(MONTH(dati_kum!H$42)=1,dati_kum!H51,dati_kum!H51-dati_kum!G51)</f>
        <v>97.130312000000004</v>
      </c>
      <c r="L12" s="10">
        <f>IF(MONTH(dati_kum!I$42)=1,dati_kum!I51,dati_kum!I51-dati_kum!H51)</f>
        <v>82.140082000000007</v>
      </c>
      <c r="M12" s="10">
        <f>IF(MONTH(dati_kum!J$42)=1,dati_kum!J51,dati_kum!J51-dati_kum!I51)</f>
        <v>94.391854999999964</v>
      </c>
      <c r="N12" s="10">
        <f>IF(MONTH(dati_kum!K$42)=1,dati_kum!K51,dati_kum!K51-dati_kum!J51)</f>
        <v>105.34232800000007</v>
      </c>
      <c r="O12" s="10">
        <f>IF(MONTH(dati_kum!L$42)=1,dati_kum!L51,dati_kum!L51-dati_kum!K51)</f>
        <v>106.11534499999993</v>
      </c>
      <c r="P12" s="10">
        <f>IF(MONTH(dati_kum!M$42)=1,dati_kum!M51,dati_kum!M51-dati_kum!L51)</f>
        <v>98.114017999999987</v>
      </c>
      <c r="Q12" s="10">
        <f>IF(MONTH(dati_kum!N$42)=1,dati_kum!N51,dati_kum!N51-dati_kum!M51)</f>
        <v>96.822309000000018</v>
      </c>
      <c r="R12" s="10">
        <f>IF(MONTH(dati_kum!O$42)=1,dati_kum!O51,dati_kum!O51-dati_kum!N51)</f>
        <v>87.558834000000047</v>
      </c>
      <c r="S12" s="10">
        <f>IF(MONTH(dati_kum!P$42)=1,dati_kum!P51,dati_kum!P51-dati_kum!O51)</f>
        <v>98.122540000000072</v>
      </c>
      <c r="T12" s="10">
        <f>IF(MONTH(dati_kum!Q$42)=1,dati_kum!Q51,dati_kum!Q51-dati_kum!P51)</f>
        <v>94.489587</v>
      </c>
      <c r="U12" s="10">
        <f>IF(MONTH(dati_kum!R$42)=1,dati_kum!R51,dati_kum!R51-dati_kum!Q51)</f>
        <v>85.432088999999991</v>
      </c>
      <c r="V12" s="10">
        <f>IF(MONTH(dati_kum!S$42)=1,dati_kum!S51,dati_kum!S51-dati_kum!R51)</f>
        <v>83.467417000000012</v>
      </c>
      <c r="W12" s="10">
        <f>IF(MONTH(dati_kum!T$42)=1,dati_kum!T51,dati_kum!T51-dati_kum!S51)</f>
        <v>94.762113999999997</v>
      </c>
      <c r="X12" s="10">
        <f>IF(MONTH(dati_kum!U$42)=1,dati_kum!U51,dati_kum!U51-dati_kum!T51)</f>
        <v>89.708789000000024</v>
      </c>
      <c r="Y12" s="10">
        <f>IF(MONTH(dati_kum!V$42)=1,dati_kum!V51,dati_kum!V51-dati_kum!U51)</f>
        <v>99.295792000000006</v>
      </c>
      <c r="Z12" s="10">
        <f>IF(MONTH(dati_kum!W$42)=1,dati_kum!W51,dati_kum!W51-dati_kum!V51)</f>
        <v>97.606663000000026</v>
      </c>
      <c r="AA12" s="10">
        <f>IF(MONTH(dati_kum!X$42)=1,dati_kum!X51,dati_kum!X51-dati_kum!W51)</f>
        <v>99.319585999999958</v>
      </c>
      <c r="AB12" s="10">
        <f>IF(MONTH(dati_kum!Y$42)=1,dati_kum!Y51,dati_kum!Y51-dati_kum!X51)</f>
        <v>108.36951199999999</v>
      </c>
      <c r="AC12" s="10">
        <f>IF(MONTH(dati_kum!Z$42)=1,dati_kum!Z51,dati_kum!Z51-dati_kum!Y51)</f>
        <v>96.951422999999977</v>
      </c>
      <c r="AD12" s="10">
        <f>IF(MONTH(dati_kum!AA$42)=1,dati_kum!AA51,dati_kum!AA51-dati_kum!Z51)</f>
        <v>96.244254999999953</v>
      </c>
      <c r="AE12" s="10">
        <f>IF(MONTH(dati_kum!AB$42)=1,dati_kum!AB51,dati_kum!AB51-dati_kum!AA51)</f>
        <v>85.386054000000058</v>
      </c>
      <c r="AF12" s="10">
        <f>IF(MONTH(dati_kum!AC$42)=1,dati_kum!AC51,dati_kum!AC51-dati_kum!AB51)</f>
        <v>101.657421</v>
      </c>
      <c r="AG12" s="10">
        <f>IF(MONTH(dati_kum!AD$42)=1,dati_kum!AD51,dati_kum!AD51-dati_kum!AC51)</f>
        <v>85.200087999999994</v>
      </c>
      <c r="AH12" s="10">
        <f>IF(MONTH(dati_kum!AE$42)=1,dati_kum!AE51,dati_kum!AE51-dati_kum!AD51)</f>
        <v>92.239321000000018</v>
      </c>
      <c r="AI12" s="10">
        <f>IF(MONTH(dati_kum!AF$42)=1,dati_kum!AF51,dati_kum!AF51-dati_kum!AE51)</f>
        <v>93.143621999999993</v>
      </c>
      <c r="AJ12" s="10">
        <f>IF(MONTH(dati_kum!AG$42)=1,dati_kum!AG51,dati_kum!AG51-dati_kum!AF51)</f>
        <v>94.581914999999981</v>
      </c>
      <c r="AK12" s="10">
        <f>IF(MONTH(dati_kum!AH$42)=1,dati_kum!AH51,dati_kum!AH51-dati_kum!AG51)</f>
        <v>105.70550200000002</v>
      </c>
      <c r="AL12" s="10">
        <f>IF(MONTH(dati_kum!AI$42)=1,dati_kum!AI51,dati_kum!AI51-dati_kum!AH51)</f>
        <v>100.82345999999995</v>
      </c>
      <c r="AM12" s="10">
        <f>IF(MONTH(dati_kum!AJ$42)=1,dati_kum!AJ51,dati_kum!AJ51-dati_kum!AI51)</f>
        <v>101.00952800000005</v>
      </c>
      <c r="AN12" s="10">
        <f>IF(MONTH(dati_kum!AK$42)=1,dati_kum!AK51,dati_kum!AK51-dati_kum!AJ51)</f>
        <v>106.89766499999996</v>
      </c>
      <c r="AO12" s="10">
        <f>IF(MONTH(dati_kum!AL$42)=1,dati_kum!AL51,dati_kum!AL51-dati_kum!AK51)</f>
        <v>91.65752400000008</v>
      </c>
      <c r="AP12" s="10">
        <f>IF(MONTH(dati_kum!AM$42)=1,dati_kum!AM51,dati_kum!AM51-dati_kum!AL51)</f>
        <v>92.613513000000012</v>
      </c>
      <c r="AQ12" s="10">
        <f>IF(MONTH(dati_kum!AN$42)=1,dati_kum!AN51,dati_kum!AN51-dati_kum!AM51)</f>
        <v>89.239258999999947</v>
      </c>
      <c r="AR12" s="10">
        <f>IF(MONTH(dati_kum!AO$42)=1,dati_kum!AO51,dati_kum!AO51-dati_kum!AN51)</f>
        <v>100.78356599999999</v>
      </c>
      <c r="AS12" s="10">
        <f>IF(MONTH(dati_kum!AP$42)=1,dati_kum!AP51,dati_kum!AP51-dati_kum!AO51)</f>
        <v>91.032899999999998</v>
      </c>
      <c r="AT12" s="10">
        <f>IF(MONTH(dati_kum!AQ$42)=1,dati_kum!AQ51,dati_kum!AQ51-dati_kum!AP51)</f>
        <v>83.272343000000035</v>
      </c>
      <c r="AU12" s="10">
        <f>IF(MONTH(dati_kum!AR$42)=1,dati_kum!AR51,dati_kum!AR51-dati_kum!AQ51)</f>
        <v>98.178624999999954</v>
      </c>
      <c r="AV12" s="10">
        <f>IF(MONTH(dati_kum!AS$42)=1,dati_kum!AS51,dati_kum!AS51-dati_kum!AR51)</f>
        <v>97.76223600000003</v>
      </c>
      <c r="AW12" s="10">
        <f>IF(MONTH(dati_kum!AT$42)=1,dati_kum!AT51,dati_kum!AT51-dati_kum!AS51)</f>
        <v>107.28923499999996</v>
      </c>
      <c r="AX12" s="10">
        <f>IF(MONTH(dati_kum!AU$42)=1,dati_kum!AU51,dati_kum!AU51-dati_kum!AT51)</f>
        <v>101.981359</v>
      </c>
      <c r="AY12" s="10">
        <f>IF(MONTH(dati_kum!AV$42)=1,dati_kum!AV51,dati_kum!AV51-dati_kum!AU51)</f>
        <v>109.54192999999998</v>
      </c>
      <c r="AZ12" s="10">
        <f>IF(MONTH(dati_kum!AW$42)=1,dati_kum!AW51,dati_kum!AW51-dati_kum!AV51)</f>
        <v>107.158593</v>
      </c>
      <c r="BA12" s="10">
        <f>IF(MONTH(dati_kum!AX$42)=1,dati_kum!AX51,dati_kum!AX51-dati_kum!AW51)</f>
        <v>101.29949900000008</v>
      </c>
      <c r="BB12" s="10">
        <f>IF(MONTH(dati_kum!AY$42)=1,dati_kum!AY51,dati_kum!AY51-dati_kum!AX51)</f>
        <v>100.66668300000003</v>
      </c>
      <c r="BC12" s="10">
        <f>IF(MONTH(dati_kum!AZ$42)=1,dati_kum!AZ51,dati_kum!AZ51-dati_kum!AY51)</f>
        <v>91.830676000000039</v>
      </c>
      <c r="BD12" s="10">
        <f>IF(MONTH(dati_kum!BA$42)=1,dati_kum!BA51,dati_kum!BA51-dati_kum!AZ51)</f>
        <v>99.860339999999994</v>
      </c>
      <c r="BE12" s="10"/>
    </row>
    <row r="13" spans="1:57">
      <c r="A13" s="103" t="s">
        <v>83</v>
      </c>
      <c r="B13" s="104">
        <v>22124</v>
      </c>
      <c r="C13" s="110"/>
      <c r="D13" s="110">
        <f t="shared" si="0"/>
        <v>1.0689812699862911E-2</v>
      </c>
      <c r="E13" s="111">
        <v>33348.932000000001</v>
      </c>
      <c r="F13" s="103"/>
      <c r="G13" t="s">
        <v>13</v>
      </c>
      <c r="H13" s="10">
        <f>IF(MONTH(dati_kum!E$42)=1,dati_kum!E52,dati_kum!E52-dati_kum!D52)</f>
        <v>12.891030000000001</v>
      </c>
      <c r="I13" s="10">
        <f>IF(MONTH(dati_kum!F$42)=1,dati_kum!F52,dati_kum!F52-dati_kum!E52)</f>
        <v>10.632469999999998</v>
      </c>
      <c r="J13" s="10">
        <f>IF(MONTH(dati_kum!G$42)=1,dati_kum!G52,dati_kum!G52-dati_kum!F52)</f>
        <v>13.436640000000004</v>
      </c>
      <c r="K13" s="10">
        <f>IF(MONTH(dati_kum!H$42)=1,dati_kum!H52,dati_kum!H52-dati_kum!G52)</f>
        <v>12.303186999999994</v>
      </c>
      <c r="L13" s="10">
        <f>IF(MONTH(dati_kum!I$42)=1,dati_kum!I52,dati_kum!I52-dati_kum!H52)</f>
        <v>11.584446</v>
      </c>
      <c r="M13" s="10">
        <f>IF(MONTH(dati_kum!J$42)=1,dati_kum!J52,dati_kum!J52-dati_kum!I52)</f>
        <v>12.108154000000006</v>
      </c>
      <c r="N13" s="10">
        <f>IF(MONTH(dati_kum!K$42)=1,dati_kum!K52,dati_kum!K52-dati_kum!J52)</f>
        <v>13.004964000000001</v>
      </c>
      <c r="O13" s="10">
        <f>IF(MONTH(dati_kum!L$42)=1,dati_kum!L52,dati_kum!L52-dati_kum!K52)</f>
        <v>13.717084999999997</v>
      </c>
      <c r="P13" s="10">
        <f>IF(MONTH(dati_kum!M$42)=1,dati_kum!M52,dati_kum!M52-dati_kum!L52)</f>
        <v>13.324286000000001</v>
      </c>
      <c r="Q13" s="10">
        <f>IF(MONTH(dati_kum!N$42)=1,dati_kum!N52,dati_kum!N52-dati_kum!M52)</f>
        <v>12.692964000000003</v>
      </c>
      <c r="R13" s="10">
        <f>IF(MONTH(dati_kum!O$42)=1,dati_kum!O52,dati_kum!O52-dati_kum!N52)</f>
        <v>10.855029999999985</v>
      </c>
      <c r="S13" s="10">
        <f>IF(MONTH(dati_kum!P$42)=1,dati_kum!P52,dati_kum!P52-dati_kum!O52)</f>
        <v>11.189896000000005</v>
      </c>
      <c r="T13" s="10">
        <f>IF(MONTH(dati_kum!Q$42)=1,dati_kum!Q52,dati_kum!Q52-dati_kum!P52)</f>
        <v>14.748863999999999</v>
      </c>
      <c r="U13" s="10">
        <f>IF(MONTH(dati_kum!R$42)=1,dati_kum!R52,dati_kum!R52-dati_kum!Q52)</f>
        <v>11.819887</v>
      </c>
      <c r="V13" s="10">
        <f>IF(MONTH(dati_kum!S$42)=1,dati_kum!S52,dati_kum!S52-dati_kum!R52)</f>
        <v>13.827694999999999</v>
      </c>
      <c r="W13" s="10">
        <f>IF(MONTH(dati_kum!T$42)=1,dati_kum!T52,dati_kum!T52-dati_kum!S52)</f>
        <v>13.637302000000005</v>
      </c>
      <c r="X13" s="10">
        <f>IF(MONTH(dati_kum!U$42)=1,dati_kum!U52,dati_kum!U52-dati_kum!T52)</f>
        <v>15.047883999999996</v>
      </c>
      <c r="Y13" s="10">
        <f>IF(MONTH(dati_kum!V$42)=1,dati_kum!V52,dati_kum!V52-dati_kum!U52)</f>
        <v>14.516727000000003</v>
      </c>
      <c r="Z13" s="10">
        <f>IF(MONTH(dati_kum!W$42)=1,dati_kum!W52,dati_kum!W52-dati_kum!V52)</f>
        <v>15.005157999999994</v>
      </c>
      <c r="AA13" s="10">
        <f>IF(MONTH(dati_kum!X$42)=1,dati_kum!X52,dati_kum!X52-dati_kum!W52)</f>
        <v>15.349360000000004</v>
      </c>
      <c r="AB13" s="10">
        <f>IF(MONTH(dati_kum!Y$42)=1,dati_kum!Y52,dati_kum!Y52-dati_kum!X52)</f>
        <v>14.124550999999997</v>
      </c>
      <c r="AC13" s="10">
        <f>IF(MONTH(dati_kum!Z$42)=1,dati_kum!Z52,dati_kum!Z52-dati_kum!Y52)</f>
        <v>13.568664000000012</v>
      </c>
      <c r="AD13" s="10">
        <f>IF(MONTH(dati_kum!AA$42)=1,dati_kum!AA52,dati_kum!AA52-dati_kum!Z52)</f>
        <v>13.436053999999984</v>
      </c>
      <c r="AE13" s="10">
        <f>IF(MONTH(dati_kum!AB$42)=1,dati_kum!AB52,dati_kum!AB52-dati_kum!AA52)</f>
        <v>13.317589999999996</v>
      </c>
      <c r="AF13" s="10">
        <f>IF(MONTH(dati_kum!AC$42)=1,dati_kum!AC52,dati_kum!AC52-dati_kum!AB52)</f>
        <v>18.154273</v>
      </c>
      <c r="AG13" s="10">
        <f>IF(MONTH(dati_kum!AD$42)=1,dati_kum!AD52,dati_kum!AD52-dati_kum!AC52)</f>
        <v>14.509901000000003</v>
      </c>
      <c r="AH13" s="10">
        <f>IF(MONTH(dati_kum!AE$42)=1,dati_kum!AE52,dati_kum!AE52-dati_kum!AD52)</f>
        <v>16.883154999999995</v>
      </c>
      <c r="AI13" s="10">
        <f>IF(MONTH(dati_kum!AF$42)=1,dati_kum!AF52,dati_kum!AF52-dati_kum!AE52)</f>
        <v>14.461686000000007</v>
      </c>
      <c r="AJ13" s="10">
        <f>IF(MONTH(dati_kum!AG$42)=1,dati_kum!AG52,dati_kum!AG52-dati_kum!AF52)</f>
        <v>15.502150999999998</v>
      </c>
      <c r="AK13" s="10">
        <f>IF(MONTH(dati_kum!AH$42)=1,dati_kum!AH52,dati_kum!AH52-dati_kum!AG52)</f>
        <v>15.219056999999992</v>
      </c>
      <c r="AL13" s="10">
        <f>IF(MONTH(dati_kum!AI$42)=1,dati_kum!AI52,dati_kum!AI52-dati_kum!AH52)</f>
        <v>15.368591000000009</v>
      </c>
      <c r="AM13" s="10">
        <f>IF(MONTH(dati_kum!AJ$42)=1,dati_kum!AJ52,dati_kum!AJ52-dati_kum!AI52)</f>
        <v>15.829505999999995</v>
      </c>
      <c r="AN13" s="10">
        <f>IF(MONTH(dati_kum!AK$42)=1,dati_kum!AK52,dati_kum!AK52-dati_kum!AJ52)</f>
        <v>14.090297000000007</v>
      </c>
      <c r="AO13" s="10">
        <f>IF(MONTH(dati_kum!AL$42)=1,dati_kum!AL52,dati_kum!AL52-dati_kum!AK52)</f>
        <v>14.373147999999986</v>
      </c>
      <c r="AP13" s="10">
        <f>IF(MONTH(dati_kum!AM$42)=1,dati_kum!AM52,dati_kum!AM52-dati_kum!AL52)</f>
        <v>13.101942000000008</v>
      </c>
      <c r="AQ13" s="10">
        <f>IF(MONTH(dati_kum!AN$42)=1,dati_kum!AN52,dati_kum!AN52-dati_kum!AM52)</f>
        <v>13.089386999999988</v>
      </c>
      <c r="AR13" s="10">
        <f>IF(MONTH(dati_kum!AO$42)=1,dati_kum!AO52,dati_kum!AO52-dati_kum!AN52)</f>
        <v>18.735063</v>
      </c>
      <c r="AS13" s="10">
        <f>IF(MONTH(dati_kum!AP$42)=1,dati_kum!AP52,dati_kum!AP52-dati_kum!AO52)</f>
        <v>15.850643999999999</v>
      </c>
      <c r="AT13" s="10">
        <f>IF(MONTH(dati_kum!AQ$42)=1,dati_kum!AQ52,dati_kum!AQ52-dati_kum!AP52)</f>
        <v>16.019748</v>
      </c>
      <c r="AU13" s="10">
        <f>IF(MONTH(dati_kum!AR$42)=1,dati_kum!AR52,dati_kum!AR52-dati_kum!AQ52)</f>
        <v>16.536347999999997</v>
      </c>
      <c r="AV13" s="10">
        <f>IF(MONTH(dati_kum!AS$42)=1,dati_kum!AS52,dati_kum!AS52-dati_kum!AR52)</f>
        <v>16.287265000000005</v>
      </c>
      <c r="AW13" s="10">
        <f>IF(MONTH(dati_kum!AT$42)=1,dati_kum!AT52,dati_kum!AT52-dati_kum!AS52)</f>
        <v>15.342917999999997</v>
      </c>
      <c r="AX13" s="10">
        <f>IF(MONTH(dati_kum!AU$42)=1,dati_kum!AU52,dati_kum!AU52-dati_kum!AT52)</f>
        <v>17.308604000000003</v>
      </c>
      <c r="AY13" s="10">
        <f>IF(MONTH(dati_kum!AV$42)=1,dati_kum!AV52,dati_kum!AV52-dati_kum!AU52)</f>
        <v>15.522929000000005</v>
      </c>
      <c r="AZ13" s="10">
        <f>IF(MONTH(dati_kum!AW$42)=1,dati_kum!AW52,dati_kum!AW52-dati_kum!AV52)</f>
        <v>14.959543999999994</v>
      </c>
      <c r="BA13" s="10">
        <f>IF(MONTH(dati_kum!AX$42)=1,dati_kum!AX52,dati_kum!AX52-dati_kum!AW52)</f>
        <v>15.813920999999993</v>
      </c>
      <c r="BB13" s="10">
        <f>IF(MONTH(dati_kum!AY$42)=1,dati_kum!AY52,dati_kum!AY52-dati_kum!AX52)</f>
        <v>13.896731000000017</v>
      </c>
      <c r="BC13" s="10">
        <f>IF(MONTH(dati_kum!AZ$42)=1,dati_kum!AZ52,dati_kum!AZ52-dati_kum!AY52)</f>
        <v>13.871749999999992</v>
      </c>
      <c r="BD13" s="10">
        <f>IF(MONTH(dati_kum!BA$42)=1,dati_kum!BA52,dati_kum!BA52-dati_kum!AZ52)</f>
        <v>21.599731999999999</v>
      </c>
      <c r="BE13" s="10"/>
    </row>
    <row r="14" spans="1:57">
      <c r="A14" s="103" t="s">
        <v>84</v>
      </c>
      <c r="B14" s="104">
        <v>22207</v>
      </c>
      <c r="C14" s="110"/>
      <c r="D14" s="110">
        <f t="shared" si="0"/>
        <v>3.7515819924063276E-3</v>
      </c>
      <c r="E14" s="111">
        <v>33348.932000000001</v>
      </c>
      <c r="F14" s="103"/>
      <c r="G14" t="s">
        <v>14</v>
      </c>
      <c r="H14" s="10">
        <f>IF(MONTH(dati_kum!E$42)=1,dati_kum!E53,dati_kum!E53-dati_kum!D53)</f>
        <v>7.7728840000000003</v>
      </c>
      <c r="I14" s="10">
        <f>IF(MONTH(dati_kum!F$42)=1,dati_kum!F53,dati_kum!F53-dati_kum!E53)</f>
        <v>0.40173400000000026</v>
      </c>
      <c r="J14" s="10">
        <f>IF(MONTH(dati_kum!G$42)=1,dati_kum!G53,dati_kum!G53-dati_kum!F53)</f>
        <v>1.1016149999999989</v>
      </c>
      <c r="K14" s="10">
        <f>IF(MONTH(dati_kum!H$42)=1,dati_kum!H53,dati_kum!H53-dati_kum!G53)</f>
        <v>9.1102000000000007</v>
      </c>
      <c r="L14" s="10">
        <f>IF(MONTH(dati_kum!I$42)=1,dati_kum!I53,dati_kum!I53-dati_kum!H53)</f>
        <v>0.51145199999999846</v>
      </c>
      <c r="M14" s="10">
        <f>IF(MONTH(dati_kum!J$42)=1,dati_kum!J53,dati_kum!J53-dati_kum!I53)</f>
        <v>0.45809500000000014</v>
      </c>
      <c r="N14" s="10">
        <f>IF(MONTH(dati_kum!K$42)=1,dati_kum!K53,dati_kum!K53-dati_kum!J53)</f>
        <v>11.542488000000002</v>
      </c>
      <c r="O14" s="10">
        <f>IF(MONTH(dati_kum!L$42)=1,dati_kum!L53,dati_kum!L53-dati_kum!K53)</f>
        <v>0.47863999999999862</v>
      </c>
      <c r="P14" s="10">
        <f>IF(MONTH(dati_kum!M$42)=1,dati_kum!M53,dati_kum!M53-dati_kum!L53)</f>
        <v>0.40360700000000094</v>
      </c>
      <c r="Q14" s="10">
        <f>IF(MONTH(dati_kum!N$42)=1,dati_kum!N53,dati_kum!N53-dati_kum!M53)</f>
        <v>10.238543</v>
      </c>
      <c r="R14" s="10">
        <f>IF(MONTH(dati_kum!O$42)=1,dati_kum!O53,dati_kum!O53-dati_kum!N53)</f>
        <v>0.5170749999999984</v>
      </c>
      <c r="S14" s="10">
        <f>IF(MONTH(dati_kum!P$42)=1,dati_kum!P53,dati_kum!P53-dati_kum!O53)</f>
        <v>1.1034830000000042</v>
      </c>
      <c r="T14" s="10">
        <f>IF(MONTH(dati_kum!Q$42)=1,dati_kum!Q53,dati_kum!Q53-dati_kum!P53)</f>
        <v>12.438751</v>
      </c>
      <c r="U14" s="10">
        <f>IF(MONTH(dati_kum!R$42)=1,dati_kum!R53,dati_kum!R53-dati_kum!Q53)</f>
        <v>0.72894499999999951</v>
      </c>
      <c r="V14" s="10">
        <f>IF(MONTH(dati_kum!S$42)=1,dati_kum!S53,dati_kum!S53-dati_kum!R53)</f>
        <v>0.55321600000000082</v>
      </c>
      <c r="W14" s="10">
        <f>IF(MONTH(dati_kum!T$42)=1,dati_kum!T53,dati_kum!T53-dati_kum!S53)</f>
        <v>11.319231</v>
      </c>
      <c r="X14" s="10">
        <f>IF(MONTH(dati_kum!U$42)=1,dati_kum!U53,dati_kum!U53-dati_kum!T53)</f>
        <v>0.60971699999999984</v>
      </c>
      <c r="Y14" s="10">
        <f>IF(MONTH(dati_kum!V$42)=1,dati_kum!V53,dati_kum!V53-dati_kum!U53)</f>
        <v>0.37633200000000144</v>
      </c>
      <c r="Z14" s="10">
        <f>IF(MONTH(dati_kum!W$42)=1,dati_kum!W53,dati_kum!W53-dati_kum!V53)</f>
        <v>13.488728999999999</v>
      </c>
      <c r="AA14" s="10">
        <f>IF(MONTH(dati_kum!X$42)=1,dati_kum!X53,dati_kum!X53-dati_kum!W53)</f>
        <v>0.58706000000000103</v>
      </c>
      <c r="AB14" s="10">
        <f>IF(MONTH(dati_kum!Y$42)=1,dati_kum!Y53,dati_kum!Y53-dati_kum!X53)</f>
        <v>0.38482499999999931</v>
      </c>
      <c r="AC14" s="10">
        <f>IF(MONTH(dati_kum!Z$42)=1,dati_kum!Z53,dati_kum!Z53-dati_kum!Y53)</f>
        <v>13.188069999999996</v>
      </c>
      <c r="AD14" s="10">
        <f>IF(MONTH(dati_kum!AA$42)=1,dati_kum!AA53,dati_kum!AA53-dati_kum!Z53)</f>
        <v>0.49569600000000236</v>
      </c>
      <c r="AE14" s="10">
        <f>IF(MONTH(dati_kum!AB$42)=1,dati_kum!AB53,dati_kum!AB53-dati_kum!AA53)</f>
        <v>0.22254000000000218</v>
      </c>
      <c r="AF14" s="10">
        <f>IF(MONTH(dati_kum!AC$42)=1,dati_kum!AC53,dati_kum!AC53-dati_kum!AB53)</f>
        <v>14.662791</v>
      </c>
      <c r="AG14" s="10">
        <f>IF(MONTH(dati_kum!AD$42)=1,dati_kum!AD53,dati_kum!AD53-dati_kum!AC53)</f>
        <v>0.99447599999999881</v>
      </c>
      <c r="AH14" s="10">
        <f>IF(MONTH(dati_kum!AE$42)=1,dati_kum!AE53,dati_kum!AE53-dati_kum!AD53)</f>
        <v>0.36786900000000067</v>
      </c>
      <c r="AI14" s="10">
        <f>IF(MONTH(dati_kum!AF$42)=1,dati_kum!AF53,dati_kum!AF53-dati_kum!AE53)</f>
        <v>14.152799999999999</v>
      </c>
      <c r="AJ14" s="10">
        <f>IF(MONTH(dati_kum!AG$42)=1,dati_kum!AG53,dati_kum!AG53-dati_kum!AF53)</f>
        <v>0.40257800000000188</v>
      </c>
      <c r="AK14" s="10">
        <f>IF(MONTH(dati_kum!AH$42)=1,dati_kum!AH53,dati_kum!AH53-dati_kum!AG53)</f>
        <v>0.55701900000000037</v>
      </c>
      <c r="AL14" s="10">
        <f>IF(MONTH(dati_kum!AI$42)=1,dati_kum!AI53,dati_kum!AI53-dati_kum!AH53)</f>
        <v>14.412842000000001</v>
      </c>
      <c r="AM14" s="10">
        <f>IF(MONTH(dati_kum!AJ$42)=1,dati_kum!AJ53,dati_kum!AJ53-dati_kum!AI53)</f>
        <v>0.60179799999999517</v>
      </c>
      <c r="AN14" s="10">
        <f>IF(MONTH(dati_kum!AK$42)=1,dati_kum!AK53,dati_kum!AK53-dati_kum!AJ53)</f>
        <v>0.36881699999999995</v>
      </c>
      <c r="AO14" s="10">
        <f>IF(MONTH(dati_kum!AL$42)=1,dati_kum!AL53,dati_kum!AL53-dati_kum!AK53)</f>
        <v>14.308275000000002</v>
      </c>
      <c r="AP14" s="10">
        <f>IF(MONTH(dati_kum!AM$42)=1,dati_kum!AM53,dati_kum!AM53-dati_kum!AL53)</f>
        <v>0.62503900000000101</v>
      </c>
      <c r="AQ14" s="10">
        <f>IF(MONTH(dati_kum!AN$42)=1,dati_kum!AN53,dati_kum!AN53-dati_kum!AM53)</f>
        <v>0.40809999999999746</v>
      </c>
      <c r="AR14" s="10">
        <f>IF(MONTH(dati_kum!AO$42)=1,dati_kum!AO53,dati_kum!AO53-dati_kum!AN53)</f>
        <v>15.492367</v>
      </c>
      <c r="AS14" s="10">
        <f>IF(MONTH(dati_kum!AP$42)=1,dati_kum!AP53,dati_kum!AP53-dati_kum!AO53)</f>
        <v>1.464678000000001</v>
      </c>
      <c r="AT14" s="10">
        <f>IF(MONTH(dati_kum!AQ$42)=1,dati_kum!AQ53,dati_kum!AQ53-dati_kum!AP53)</f>
        <v>0.78494299999999839</v>
      </c>
      <c r="AU14" s="10">
        <f>IF(MONTH(dati_kum!AR$42)=1,dati_kum!AR53,dati_kum!AR53-dati_kum!AQ53)</f>
        <v>14.109389</v>
      </c>
      <c r="AV14" s="10">
        <f>IF(MONTH(dati_kum!AS$42)=1,dati_kum!AS53,dati_kum!AS53-dati_kum!AR53)</f>
        <v>1.3657109999999975</v>
      </c>
      <c r="AW14" s="10">
        <f>IF(MONTH(dati_kum!AT$42)=1,dati_kum!AT53,dati_kum!AT53-dati_kum!AS53)</f>
        <v>0.74074099999999987</v>
      </c>
      <c r="AX14" s="10">
        <f>IF(MONTH(dati_kum!AU$42)=1,dati_kum!AU53,dati_kum!AU53-dati_kum!AT53)</f>
        <v>14.461848000000003</v>
      </c>
      <c r="AY14" s="10">
        <f>IF(MONTH(dati_kum!AV$42)=1,dati_kum!AV53,dati_kum!AV53-dati_kum!AU53)</f>
        <v>1.1094950000000026</v>
      </c>
      <c r="AZ14" s="10">
        <f>IF(MONTH(dati_kum!AW$42)=1,dati_kum!AW53,dati_kum!AW53-dati_kum!AV53)</f>
        <v>0.85238499999999817</v>
      </c>
      <c r="BA14" s="10">
        <f>IF(MONTH(dati_kum!AX$42)=1,dati_kum!AX53,dati_kum!AX53-dati_kum!AW53)</f>
        <v>14.264548000000005</v>
      </c>
      <c r="BB14" s="10">
        <f>IF(MONTH(dati_kum!AY$42)=1,dati_kum!AY53,dati_kum!AY53-dati_kum!AX53)</f>
        <v>0.82096999999998843</v>
      </c>
      <c r="BC14" s="10">
        <f>IF(MONTH(dati_kum!AZ$42)=1,dati_kum!AZ53,dati_kum!AZ53-dati_kum!AY53)</f>
        <v>0.62401200000000756</v>
      </c>
      <c r="BD14" s="10">
        <f>IF(MONTH(dati_kum!BA$42)=1,dati_kum!BA53,dati_kum!BA53-dati_kum!AZ53)</f>
        <v>14.544301000000001</v>
      </c>
      <c r="BE14" s="10"/>
    </row>
    <row r="15" spans="1:57">
      <c r="A15" s="103" t="s">
        <v>85</v>
      </c>
      <c r="B15" s="104">
        <v>22201</v>
      </c>
      <c r="C15" s="110">
        <f t="shared" ref="C15" si="1">B15/B3-1</f>
        <v>7.4484561029910079E-2</v>
      </c>
      <c r="D15" s="110">
        <f t="shared" si="0"/>
        <v>-2.7018507677756265E-4</v>
      </c>
      <c r="E15" s="111">
        <v>38386.186999999998</v>
      </c>
      <c r="F15" s="103"/>
      <c r="G15" t="s">
        <v>15</v>
      </c>
      <c r="H15" s="10">
        <f>IF(MONTH(dati_kum!E$42)=1,dati_kum!E54,dati_kum!E54-dati_kum!D54)</f>
        <v>8.1143000000000007E-2</v>
      </c>
      <c r="I15" s="10">
        <f>IF(MONTH(dati_kum!F$42)=1,dati_kum!F54,dati_kum!F54-dati_kum!E54)</f>
        <v>-6.5846000000000002E-2</v>
      </c>
      <c r="J15" s="10">
        <f>IF(MONTH(dati_kum!G$42)=1,dati_kum!G54,dati_kum!G54-dati_kum!F54)</f>
        <v>-4.3249000000000003E-2</v>
      </c>
      <c r="K15" s="10">
        <f>IF(MONTH(dati_kum!H$42)=1,dati_kum!H54,dati_kum!H54-dati_kum!G54)</f>
        <v>-3.5169999999999958E-3</v>
      </c>
      <c r="L15" s="10">
        <f>IF(MONTH(dati_kum!I$42)=1,dati_kum!I54,dati_kum!I54-dati_kum!H54)</f>
        <v>-6.9900000000000517E-4</v>
      </c>
      <c r="M15" s="10">
        <f>IF(MONTH(dati_kum!J$42)=1,dati_kum!J54,dati_kum!J54-dati_kum!I54)</f>
        <v>2.5200000000000222E-4</v>
      </c>
      <c r="N15" s="10">
        <f>IF(MONTH(dati_kum!K$42)=1,dati_kum!K54,dati_kum!K54-dati_kum!J54)</f>
        <v>-9.7099999999999964E-4</v>
      </c>
      <c r="O15" s="10">
        <f>IF(MONTH(dati_kum!L$42)=1,dati_kum!L54,dati_kum!L54-dati_kum!K54)</f>
        <v>-4.9182000000000003E-2</v>
      </c>
      <c r="P15" s="10">
        <f>IF(MONTH(dati_kum!M$42)=1,dati_kum!M54,dati_kum!M54-dati_kum!L54)</f>
        <v>-5.9159999999999907E-3</v>
      </c>
      <c r="Q15" s="10">
        <f>IF(MONTH(dati_kum!N$42)=1,dati_kum!N54,dati_kum!N54-dati_kum!M54)</f>
        <v>-2.588000000000007E-3</v>
      </c>
      <c r="R15" s="10">
        <f>IF(MONTH(dati_kum!O$42)=1,dati_kum!O54,dati_kum!O54-dati_kum!N54)</f>
        <v>-3.5169999999999924E-3</v>
      </c>
      <c r="S15" s="10">
        <f>IF(MONTH(dati_kum!P$42)=1,dati_kum!P54,dati_kum!P54-dati_kum!O54)</f>
        <v>1.8078999999999998E-2</v>
      </c>
      <c r="T15" s="10">
        <f>IF(MONTH(dati_kum!Q$42)=1,dati_kum!Q54,dati_kum!Q54-dati_kum!P54)</f>
        <v>2.1770000000000001E-3</v>
      </c>
      <c r="U15" s="10">
        <f>IF(MONTH(dati_kum!R$42)=1,dati_kum!R54,dati_kum!R54-dati_kum!Q54)</f>
        <v>1.2409999999999999E-3</v>
      </c>
      <c r="V15" s="10">
        <f>IF(MONTH(dati_kum!S$42)=1,dati_kum!S54,dati_kum!S54-dati_kum!R54)</f>
        <v>6.9300000000000004E-4</v>
      </c>
      <c r="W15" s="10">
        <f>IF(MONTH(dati_kum!T$42)=1,dati_kum!T54,dati_kum!T54-dati_kum!S54)</f>
        <v>0.12301100000000001</v>
      </c>
      <c r="X15" s="10">
        <f>IF(MONTH(dati_kum!U$42)=1,dati_kum!U54,dati_kum!U54-dati_kum!T54)</f>
        <v>-0.12160000000000001</v>
      </c>
      <c r="Y15" s="10">
        <f>IF(MONTH(dati_kum!V$42)=1,dati_kum!V54,dati_kum!V54-dati_kum!U54)</f>
        <v>1.460000000000003E-4</v>
      </c>
      <c r="Z15" s="10">
        <f>IF(MONTH(dati_kum!W$42)=1,dati_kum!W54,dati_kum!W54-dati_kum!V54)</f>
        <v>-2.5999999999999981E-5</v>
      </c>
      <c r="AA15" s="10">
        <f>IF(MONTH(dati_kum!X$42)=1,dati_kum!X54,dati_kum!X54-dati_kum!W54)</f>
        <v>2.7699999999999947E-4</v>
      </c>
      <c r="AB15" s="10">
        <f>IF(MONTH(dati_kum!Y$42)=1,dati_kum!Y54,dati_kum!Y54-dati_kum!X54)</f>
        <v>3.740000000000002E-4</v>
      </c>
      <c r="AC15" s="10">
        <f>IF(MONTH(dati_kum!Z$42)=1,dati_kum!Z54,dati_kum!Z54-dati_kum!Y54)</f>
        <v>2.1200000000000038E-4</v>
      </c>
      <c r="AD15" s="10">
        <f>IF(MONTH(dati_kum!AA$42)=1,dati_kum!AA54,dati_kum!AA54-dati_kum!Z54)</f>
        <v>2.2629999999999994E-3</v>
      </c>
      <c r="AE15" s="10">
        <f>IF(MONTH(dati_kum!AB$42)=1,dati_kum!AB54,dati_kum!AB54-dati_kum!AA54)</f>
        <v>4.4019999999999997E-3</v>
      </c>
      <c r="AF15" s="10">
        <f>IF(MONTH(dati_kum!AC$42)=1,dati_kum!AC54,dati_kum!AC54-dati_kum!AB54)</f>
        <v>8.5179999999999995E-3</v>
      </c>
      <c r="AG15" s="10">
        <f>IF(MONTH(dati_kum!AD$42)=1,dati_kum!AD54,dati_kum!AD54-dati_kum!AC54)</f>
        <v>1.3340000000000001E-3</v>
      </c>
      <c r="AH15" s="10">
        <f>IF(MONTH(dati_kum!AE$42)=1,dati_kum!AE54,dati_kum!AE54-dati_kum!AD54)</f>
        <v>9.0699999999999982E-4</v>
      </c>
      <c r="AI15" s="10">
        <f>IF(MONTH(dati_kum!AF$42)=1,dati_kum!AF54,dati_kum!AF54-dati_kum!AE54)</f>
        <v>2.9400000000000086E-4</v>
      </c>
      <c r="AJ15" s="10">
        <f>IF(MONTH(dati_kum!AG$42)=1,dati_kum!AG54,dati_kum!AG54-dati_kum!AF54)</f>
        <v>7.0999999999999883E-5</v>
      </c>
      <c r="AK15" s="10">
        <f>IF(MONTH(dati_kum!AH$42)=1,dati_kum!AH54,dati_kum!AH54-dati_kum!AG54)</f>
        <v>-9.6999999999999864E-5</v>
      </c>
      <c r="AL15" s="10">
        <f>IF(MONTH(dati_kum!AI$42)=1,dati_kum!AI54,dati_kum!AI54-dati_kum!AH54)</f>
        <v>2.4300000000000016E-4</v>
      </c>
      <c r="AM15" s="10">
        <f>IF(MONTH(dati_kum!AJ$42)=1,dati_kum!AJ54,dati_kum!AJ54-dati_kum!AI54)</f>
        <v>1.6199999999999895E-4</v>
      </c>
      <c r="AN15" s="10">
        <f>IF(MONTH(dati_kum!AK$42)=1,dati_kum!AK54,dati_kum!AK54-dati_kum!AJ54)</f>
        <v>2.0400000000000106E-4</v>
      </c>
      <c r="AO15" s="10">
        <f>IF(MONTH(dati_kum!AL$42)=1,dati_kum!AL54,dati_kum!AL54-dati_kum!AK54)</f>
        <v>6.059999999999989E-4</v>
      </c>
      <c r="AP15" s="10">
        <f>IF(MONTH(dati_kum!AM$42)=1,dati_kum!AM54,dati_kum!AM54-dati_kum!AL54)</f>
        <v>1.7169999999999998E-3</v>
      </c>
      <c r="AQ15" s="10">
        <f>IF(MONTH(dati_kum!AN$42)=1,dati_kum!AN54,dati_kum!AN54-dati_kum!AM54)</f>
        <v>9.4570000000000001E-3</v>
      </c>
      <c r="AR15" s="10">
        <f>IF(MONTH(dati_kum!AO$42)=1,dati_kum!AO54,dati_kum!AO54-dati_kum!AN54)</f>
        <v>2.7190000000000001E-3</v>
      </c>
      <c r="AS15" s="10">
        <f>IF(MONTH(dati_kum!AP$42)=1,dati_kum!AP54,dati_kum!AP54-dati_kum!AO54)</f>
        <v>1.4990000000000003E-3</v>
      </c>
      <c r="AT15" s="10">
        <f>IF(MONTH(dati_kum!AQ$42)=1,dati_kum!AQ54,dati_kum!AQ54-dati_kum!AP54)</f>
        <v>9.9199999999999983E-4</v>
      </c>
      <c r="AU15" s="10">
        <f>IF(MONTH(dati_kum!AR$42)=1,dati_kum!AR54,dati_kum!AR54-dati_kum!AQ54)</f>
        <v>-4.8199999999999979E-4</v>
      </c>
      <c r="AV15" s="10">
        <f>IF(MONTH(dati_kum!AS$42)=1,dati_kum!AS54,dati_kum!AS54-dati_kum!AR54)</f>
        <v>5.2499999999999943E-4</v>
      </c>
      <c r="AW15" s="10">
        <f>IF(MONTH(dati_kum!AT$42)=1,dati_kum!AT54,dati_kum!AT54-dati_kum!AS54)</f>
        <v>-4.9392999999999999E-2</v>
      </c>
      <c r="AX15" s="10">
        <f>IF(MONTH(dati_kum!AU$42)=1,dati_kum!AU54,dati_kum!AU54-dati_kum!AT54)</f>
        <v>5.2170999999999995E-2</v>
      </c>
      <c r="AY15" s="10">
        <f>IF(MONTH(dati_kum!AV$42)=1,dati_kum!AV54,dati_kum!AV54-dati_kum!AU54)</f>
        <v>1.5399999999999962E-4</v>
      </c>
      <c r="AZ15" s="10">
        <f>IF(MONTH(dati_kum!AW$42)=1,dati_kum!AW54,dati_kum!AW54-dati_kum!AV54)</f>
        <v>3.259999999999999E-4</v>
      </c>
      <c r="BA15" s="10">
        <f>IF(MONTH(dati_kum!AX$42)=1,dati_kum!AX54,dati_kum!AX54-dati_kum!AW54)</f>
        <v>2.8800000000000006E-4</v>
      </c>
      <c r="BB15" s="10">
        <f>IF(MONTH(dati_kum!AY$42)=1,dati_kum!AY54,dati_kum!AY54-dati_kum!AX54)</f>
        <v>1.9710000000000005E-3</v>
      </c>
      <c r="BC15" s="10">
        <f>IF(MONTH(dati_kum!AZ$42)=1,dati_kum!AZ54,dati_kum!AZ54-dati_kum!AY54)</f>
        <v>9.7620000000000016E-3</v>
      </c>
      <c r="BD15" s="10">
        <f>IF(MONTH(dati_kum!BA$42)=1,dati_kum!BA54,dati_kum!BA54-dati_kum!AZ54)</f>
        <v>2.604E-3</v>
      </c>
      <c r="BE15" s="10"/>
    </row>
    <row r="16" spans="1:57" hidden="1">
      <c r="A16" s="103"/>
      <c r="B16" s="104"/>
      <c r="C16" s="110"/>
      <c r="D16" s="110"/>
      <c r="E16" s="111"/>
      <c r="F16" s="103"/>
      <c r="G16" t="s">
        <v>220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>
        <f>IF(MONTH(dati_kum!BA$42)=1,dati_kum!BA55,dati_kum!BA55-dati_kum!AZ55)</f>
        <v>0</v>
      </c>
      <c r="BE16" s="10"/>
    </row>
    <row r="17" spans="1:57" hidden="1">
      <c r="A17" s="103" t="s">
        <v>91</v>
      </c>
      <c r="B17" s="104">
        <v>22562</v>
      </c>
      <c r="C17" s="110">
        <f t="shared" ref="C17:C26" si="2">B17/B4-1</f>
        <v>8.7325301204819183E-2</v>
      </c>
      <c r="D17" s="110">
        <f>B17/B15-1</f>
        <v>1.6260528805008834E-2</v>
      </c>
      <c r="E17" s="111">
        <v>38386.186999999998</v>
      </c>
      <c r="F17" s="103"/>
      <c r="G17" s="12" t="s">
        <v>0</v>
      </c>
      <c r="H17" s="10">
        <f>IF(MONTH(dati_kum!E$42)=1,dati_kum!E56,dati_kum!E56-dati_kum!D56)</f>
        <v>31.370888000000001</v>
      </c>
      <c r="I17" s="10">
        <f>IF(MONTH(dati_kum!F$42)=1,dati_kum!F56,dati_kum!F56-dati_kum!E56)</f>
        <v>45.121068000000001</v>
      </c>
      <c r="J17" s="10">
        <f>IF(MONTH(dati_kum!G$42)=1,dati_kum!G56,dati_kum!G56-dati_kum!F56)</f>
        <v>35.264769000000001</v>
      </c>
      <c r="K17" s="10">
        <f>IF(MONTH(dati_kum!H$42)=1,dati_kum!H56,dati_kum!H56-dati_kum!G56)</f>
        <v>47.331129999999987</v>
      </c>
      <c r="L17" s="10">
        <f>IF(MONTH(dati_kum!I$42)=1,dati_kum!I56,dati_kum!I56-dati_kum!H56)</f>
        <v>194.13074499999999</v>
      </c>
      <c r="M17" s="10">
        <f>IF(MONTH(dati_kum!J$42)=1,dati_kum!J56,dati_kum!J56-dati_kum!I56)</f>
        <v>137.90323599999999</v>
      </c>
      <c r="N17" s="10">
        <f>IF(MONTH(dati_kum!K$42)=1,dati_kum!K56,dati_kum!K56-dati_kum!J56)</f>
        <v>43.569983000000036</v>
      </c>
      <c r="O17" s="10">
        <f>IF(MONTH(dati_kum!L$42)=1,dati_kum!L56,dati_kum!L56-dati_kum!K56)</f>
        <v>43.156872000000021</v>
      </c>
      <c r="P17" s="10">
        <f>IF(MONTH(dati_kum!M$42)=1,dati_kum!M56,dati_kum!M56-dati_kum!L56)</f>
        <v>57.070799999999963</v>
      </c>
      <c r="Q17" s="10">
        <f>IF(MONTH(dati_kum!N$42)=1,dati_kum!N56,dati_kum!N56-dati_kum!M56)</f>
        <v>48.487023000000022</v>
      </c>
      <c r="R17" s="10">
        <f>IF(MONTH(dati_kum!O$42)=1,dati_kum!O56,dati_kum!O56-dati_kum!N56)</f>
        <v>40.267897999999946</v>
      </c>
      <c r="S17" s="10">
        <f>IF(MONTH(dati_kum!P$42)=1,dati_kum!P56,dati_kum!P56-dati_kum!O56)</f>
        <v>50.335583000000042</v>
      </c>
      <c r="T17" s="10">
        <f>IF(MONTH(dati_kum!Q$42)=1,dati_kum!Q56,dati_kum!Q56-dati_kum!P56)</f>
        <v>57.283079000000001</v>
      </c>
      <c r="U17" s="10">
        <f>IF(MONTH(dati_kum!R$42)=1,dati_kum!R56,dati_kum!R56-dati_kum!Q56)</f>
        <v>46.204665000000006</v>
      </c>
      <c r="V17" s="10">
        <f>IF(MONTH(dati_kum!S$42)=1,dati_kum!S56,dati_kum!S56-dati_kum!R56)</f>
        <v>65.464437999999987</v>
      </c>
      <c r="W17" s="10">
        <f>IF(MONTH(dati_kum!T$42)=1,dati_kum!T56,dati_kum!T56-dati_kum!S56)</f>
        <v>67.048771000000016</v>
      </c>
      <c r="X17" s="10">
        <f>IF(MONTH(dati_kum!U$42)=1,dati_kum!U56,dati_kum!U56-dati_kum!T56)</f>
        <v>88.41471599999997</v>
      </c>
      <c r="Y17" s="10">
        <f>IF(MONTH(dati_kum!V$42)=1,dati_kum!V56,dati_kum!V56-dati_kum!U56)</f>
        <v>128.24976300000003</v>
      </c>
      <c r="Z17" s="10">
        <f>IF(MONTH(dati_kum!W$42)=1,dati_kum!W56,dati_kum!W56-dati_kum!V56)</f>
        <v>133.11235799999997</v>
      </c>
      <c r="AA17" s="10">
        <f>IF(MONTH(dati_kum!X$42)=1,dati_kum!X56,dati_kum!X56-dati_kum!W56)</f>
        <v>59.638622000000055</v>
      </c>
      <c r="AB17" s="10">
        <f>IF(MONTH(dati_kum!Y$42)=1,dati_kum!Y56,dati_kum!Y56-dati_kum!X56)</f>
        <v>41.622447999999963</v>
      </c>
      <c r="AC17" s="10">
        <f>IF(MONTH(dati_kum!Z$42)=1,dati_kum!Z56,dati_kum!Z56-dati_kum!Y56)</f>
        <v>49.702570000000037</v>
      </c>
      <c r="AD17" s="10">
        <f>IF(MONTH(dati_kum!AA$42)=1,dati_kum!AA56,dati_kum!AA56-dati_kum!Z56)</f>
        <v>59.671256999999969</v>
      </c>
      <c r="AE17" s="10">
        <f>IF(MONTH(dati_kum!AB$42)=1,dati_kum!AB56,dati_kum!AB56-dati_kum!AA56)</f>
        <v>51.171358999999939</v>
      </c>
      <c r="AF17" s="10">
        <f>IF(MONTH(dati_kum!AC$42)=1,dati_kum!AC56,dati_kum!AC56-dati_kum!AB56)</f>
        <v>46.895817000000001</v>
      </c>
      <c r="AG17" s="10">
        <f>IF(MONTH(dati_kum!AD$42)=1,dati_kum!AD56,dati_kum!AD56-dati_kum!AC56)</f>
        <v>55.444927999999997</v>
      </c>
      <c r="AH17" s="10">
        <f>IF(MONTH(dati_kum!AE$42)=1,dati_kum!AE56,dati_kum!AE56-dati_kum!AD56)</f>
        <v>53.78161399999999</v>
      </c>
      <c r="AI17" s="10">
        <f>IF(MONTH(dati_kum!AF$42)=1,dati_kum!AF56,dati_kum!AF56-dati_kum!AE56)</f>
        <v>77.237088999999997</v>
      </c>
      <c r="AJ17" s="10">
        <f>IF(MONTH(dati_kum!AG$42)=1,dati_kum!AG56,dati_kum!AG56-dati_kum!AF56)</f>
        <v>192.09222</v>
      </c>
      <c r="AK17" s="10">
        <f>IF(MONTH(dati_kum!AH$42)=1,dati_kum!AH56,dati_kum!AH56-dati_kum!AG56)</f>
        <v>237.32225699999998</v>
      </c>
      <c r="AL17" s="10">
        <f>IF(MONTH(dati_kum!AI$42)=1,dati_kum!AI56,dati_kum!AI56-dati_kum!AH56)</f>
        <v>86.506564000000026</v>
      </c>
      <c r="AM17" s="10">
        <f>IF(MONTH(dati_kum!AJ$42)=1,dati_kum!AJ56,dati_kum!AJ56-dati_kum!AI56)</f>
        <v>54.412139000000025</v>
      </c>
      <c r="AN17" s="10">
        <f>IF(MONTH(dati_kum!AK$42)=1,dati_kum!AK56,dati_kum!AK56-dati_kum!AJ56)</f>
        <v>54.637887999999975</v>
      </c>
      <c r="AO17" s="10">
        <f>IF(MONTH(dati_kum!AL$42)=1,dati_kum!AL56,dati_kum!AL56-dati_kum!AK56)</f>
        <v>62.36665000000005</v>
      </c>
      <c r="AP17" s="10">
        <f>IF(MONTH(dati_kum!AM$42)=1,dati_kum!AM56,dati_kum!AM56-dati_kum!AL56)</f>
        <v>85.156537999999955</v>
      </c>
      <c r="AQ17" s="10">
        <f>IF(MONTH(dati_kum!AN$42)=1,dati_kum!AN56,dati_kum!AN56-dati_kum!AM56)</f>
        <v>58.406102999999916</v>
      </c>
      <c r="AR17" s="10">
        <f>IF(MONTH(dati_kum!AO$42)=1,dati_kum!AO56,dati_kum!AO56-dati_kum!AN56)</f>
        <v>91.673743000000002</v>
      </c>
      <c r="AS17" s="10">
        <f>IF(MONTH(dati_kum!AP$42)=1,dati_kum!AP56,dati_kum!AP56-dati_kum!AO56)</f>
        <v>62.936035000000004</v>
      </c>
      <c r="AT17" s="10">
        <f>IF(MONTH(dati_kum!AQ$42)=1,dati_kum!AQ56,dati_kum!AQ56-dati_kum!AP56)</f>
        <v>48.128199999999993</v>
      </c>
      <c r="AU17" s="10">
        <f>IF(MONTH(dati_kum!AR$42)=1,dati_kum!AR56,dati_kum!AR56-dati_kum!AQ56)</f>
        <v>77.884473000000014</v>
      </c>
      <c r="AV17" s="10">
        <f>IF(MONTH(dati_kum!AS$42)=1,dati_kum!AS56,dati_kum!AS56-dati_kum!AR56)</f>
        <v>104.81848400000001</v>
      </c>
      <c r="AW17" s="10">
        <f>IF(MONTH(dati_kum!AT$42)=1,dati_kum!AT56,dati_kum!AT56-dati_kum!AS56)</f>
        <v>443.24760199999997</v>
      </c>
      <c r="AX17" s="10">
        <f>IF(MONTH(dati_kum!AU$42)=1,dati_kum!AU56,dati_kum!AU56-dati_kum!AT56)</f>
        <v>77.237887000000001</v>
      </c>
      <c r="AY17" s="10">
        <f>IF(MONTH(dati_kum!AV$42)=1,dati_kum!AV56,dati_kum!AV56-dati_kum!AU56)</f>
        <v>56.736381000000051</v>
      </c>
      <c r="AZ17" s="10">
        <f>IF(MONTH(dati_kum!AW$42)=1,dati_kum!AW56,dati_kum!AW56-dati_kum!AV56)</f>
        <v>55.541926999999987</v>
      </c>
      <c r="BA17" s="10">
        <f>IF(MONTH(dati_kum!AX$42)=1,dati_kum!AX56,dati_kum!AX56-dati_kum!AW56)</f>
        <v>80.275669999999877</v>
      </c>
      <c r="BB17" s="10">
        <f>IF(MONTH(dati_kum!AY$42)=1,dati_kum!AY56,dati_kum!AY56-dati_kum!AX56)</f>
        <v>73.701819999999998</v>
      </c>
      <c r="BC17" s="10">
        <f>IF(MONTH(dati_kum!AZ$42)=1,dati_kum!AZ56,dati_kum!AZ56-dati_kum!AY56)</f>
        <v>47.824014000000034</v>
      </c>
      <c r="BD17" s="10">
        <f>IF(MONTH(dati_kum!BA$42)=1,dati_kum!BA56,dati_kum!BA56-dati_kum!AZ56)</f>
        <v>72.897604999999999</v>
      </c>
      <c r="BE17" s="10"/>
    </row>
    <row r="18" spans="1:57" hidden="1">
      <c r="A18" s="103" t="s">
        <v>92</v>
      </c>
      <c r="B18" s="104">
        <v>23311</v>
      </c>
      <c r="C18" s="110">
        <f t="shared" si="2"/>
        <v>0.1147721295012194</v>
      </c>
      <c r="D18" s="110">
        <f t="shared" ref="D18" si="3">B18/B17-1</f>
        <v>3.3197411576987745E-2</v>
      </c>
      <c r="E18" s="111">
        <v>38386.186999999998</v>
      </c>
      <c r="F18" s="103"/>
      <c r="G18" t="s">
        <v>18</v>
      </c>
      <c r="H18" s="10">
        <f>IF(MONTH(dati_kum!E$42)=1,dati_kum!E57,dati_kum!E57-dati_kum!D57)</f>
        <v>8.5820709999999991</v>
      </c>
      <c r="I18" s="10">
        <f>IF(MONTH(dati_kum!F$42)=1,dati_kum!F57,dati_kum!F57-dati_kum!E57)</f>
        <v>12.777868000000002</v>
      </c>
      <c r="J18" s="10">
        <f>IF(MONTH(dati_kum!G$42)=1,dati_kum!G57,dati_kum!G57-dati_kum!F57)</f>
        <v>6.1748699999999985</v>
      </c>
      <c r="K18" s="10">
        <f>IF(MONTH(dati_kum!H$42)=1,dati_kum!H57,dati_kum!H57-dati_kum!G57)</f>
        <v>9.0196520000000042</v>
      </c>
      <c r="L18" s="10">
        <f>IF(MONTH(dati_kum!I$42)=1,dati_kum!I57,dati_kum!I57-dati_kum!H57)</f>
        <v>152.675802</v>
      </c>
      <c r="M18" s="10">
        <f>IF(MONTH(dati_kum!J$42)=1,dati_kum!J57,dati_kum!J57-dati_kum!I57)</f>
        <v>99.403039000000007</v>
      </c>
      <c r="N18" s="10">
        <f>IF(MONTH(dati_kum!K$42)=1,dati_kum!K57,dati_kum!K57-dati_kum!J57)</f>
        <v>8.7238059999999678</v>
      </c>
      <c r="O18" s="10">
        <f>IF(MONTH(dati_kum!L$42)=1,dati_kum!L57,dati_kum!L57-dati_kum!K57)</f>
        <v>3.8182480000000396</v>
      </c>
      <c r="P18" s="10">
        <f>IF(MONTH(dati_kum!M$42)=1,dati_kum!M57,dati_kum!M57-dati_kum!L57)</f>
        <v>10.968881999999951</v>
      </c>
      <c r="Q18" s="10">
        <f>IF(MONTH(dati_kum!N$42)=1,dati_kum!N57,dati_kum!N57-dati_kum!M57)</f>
        <v>8.006020000000035</v>
      </c>
      <c r="R18" s="10">
        <f>IF(MONTH(dati_kum!O$42)=1,dati_kum!O57,dati_kum!O57-dati_kum!N57)</f>
        <v>10.300722000000007</v>
      </c>
      <c r="S18" s="10">
        <f>IF(MONTH(dati_kum!P$42)=1,dati_kum!P57,dati_kum!P57-dati_kum!O57)</f>
        <v>11.696295999999961</v>
      </c>
      <c r="T18" s="10">
        <f>IF(MONTH(dati_kum!Q$42)=1,dati_kum!Q57,dati_kum!Q57-dati_kum!P57)</f>
        <v>7.1279599999999999</v>
      </c>
      <c r="U18" s="10">
        <f>IF(MONTH(dati_kum!R$42)=1,dati_kum!R57,dati_kum!R57-dati_kum!Q57)</f>
        <v>8.9943170000000006</v>
      </c>
      <c r="V18" s="10">
        <f>IF(MONTH(dati_kum!S$42)=1,dati_kum!S57,dati_kum!S57-dati_kum!R57)</f>
        <v>33.527443000000005</v>
      </c>
      <c r="W18" s="10">
        <f>IF(MONTH(dati_kum!T$42)=1,dati_kum!T57,dati_kum!T57-dati_kum!S57)</f>
        <v>40.134985</v>
      </c>
      <c r="X18" s="10">
        <f>IF(MONTH(dati_kum!U$42)=1,dati_kum!U57,dati_kum!U57-dati_kum!T57)</f>
        <v>44.117368999999997</v>
      </c>
      <c r="Y18" s="10">
        <f>IF(MONTH(dati_kum!V$42)=1,dati_kum!V57,dati_kum!V57-dati_kum!U57)</f>
        <v>93.243961000000013</v>
      </c>
      <c r="Z18" s="10">
        <f>IF(MONTH(dati_kum!W$42)=1,dati_kum!W57,dati_kum!W57-dati_kum!V57)</f>
        <v>80.189503999999971</v>
      </c>
      <c r="AA18" s="10">
        <f>IF(MONTH(dati_kum!X$42)=1,dati_kum!X57,dati_kum!X57-dati_kum!W57)</f>
        <v>6.6646790000000351</v>
      </c>
      <c r="AB18" s="10">
        <f>IF(MONTH(dati_kum!Y$42)=1,dati_kum!Y57,dati_kum!Y57-dati_kum!X57)</f>
        <v>7.5581569999999942</v>
      </c>
      <c r="AC18" s="10">
        <f>IF(MONTH(dati_kum!Z$42)=1,dati_kum!Z57,dati_kum!Z57-dati_kum!Y57)</f>
        <v>8.8387250000000108</v>
      </c>
      <c r="AD18" s="10">
        <f>IF(MONTH(dati_kum!AA$42)=1,dati_kum!AA57,dati_kum!AA57-dati_kum!Z57)</f>
        <v>13.341292999999951</v>
      </c>
      <c r="AE18" s="10">
        <f>IF(MONTH(dati_kum!AB$42)=1,dati_kum!AB57,dati_kum!AB57-dati_kum!AA57)</f>
        <v>9.7057060000000206</v>
      </c>
      <c r="AF18" s="10">
        <f>IF(MONTH(dati_kum!AC$42)=1,dati_kum!AC57,dati_kum!AC57-dati_kum!AB57)</f>
        <v>14.596113000000001</v>
      </c>
      <c r="AG18" s="10">
        <f>IF(MONTH(dati_kum!AD$42)=1,dati_kum!AD57,dati_kum!AD57-dati_kum!AC57)</f>
        <v>15.343929999999999</v>
      </c>
      <c r="AH18" s="10">
        <f>IF(MONTH(dati_kum!AE$42)=1,dati_kum!AE57,dati_kum!AE57-dati_kum!AD57)</f>
        <v>14.984958000000002</v>
      </c>
      <c r="AI18" s="10">
        <f>IF(MONTH(dati_kum!AF$42)=1,dati_kum!AF57,dati_kum!AF57-dati_kum!AE57)</f>
        <v>33.272044999999999</v>
      </c>
      <c r="AJ18" s="10">
        <f>IF(MONTH(dati_kum!AG$42)=1,dati_kum!AG57,dati_kum!AG57-dati_kum!AF57)</f>
        <v>155.07218599999999</v>
      </c>
      <c r="AK18" s="10">
        <f>IF(MONTH(dati_kum!AH$42)=1,dati_kum!AH57,dati_kum!AH57-dati_kum!AG57)</f>
        <v>204.78137700000002</v>
      </c>
      <c r="AL18" s="10">
        <f>IF(MONTH(dati_kum!AI$42)=1,dati_kum!AI57,dati_kum!AI57-dati_kum!AH57)</f>
        <v>16.098201000000017</v>
      </c>
      <c r="AM18" s="10">
        <f>IF(MONTH(dati_kum!AJ$42)=1,dati_kum!AJ57,dati_kum!AJ57-dati_kum!AI57)</f>
        <v>15.440999999999974</v>
      </c>
      <c r="AN18" s="10">
        <f>IF(MONTH(dati_kum!AK$42)=1,dati_kum!AK57,dati_kum!AK57-dati_kum!AJ57)</f>
        <v>16.41617500000001</v>
      </c>
      <c r="AO18" s="10">
        <f>IF(MONTH(dati_kum!AL$42)=1,dati_kum!AL57,dati_kum!AL57-dati_kum!AK57)</f>
        <v>21.327839999999981</v>
      </c>
      <c r="AP18" s="10">
        <f>IF(MONTH(dati_kum!AM$42)=1,dati_kum!AM57,dati_kum!AM57-dati_kum!AL57)</f>
        <v>40.695365999999979</v>
      </c>
      <c r="AQ18" s="10">
        <f>IF(MONTH(dati_kum!AN$42)=1,dati_kum!AN57,dati_kum!AN57-dati_kum!AM57)</f>
        <v>16.369668000000047</v>
      </c>
      <c r="AR18" s="10">
        <f>IF(MONTH(dati_kum!AO$42)=1,dati_kum!AO57,dati_kum!AO57-dati_kum!AN57)</f>
        <v>23.505492</v>
      </c>
      <c r="AS18" s="10">
        <f>IF(MONTH(dati_kum!AP$42)=1,dati_kum!AP57,dati_kum!AP57-dati_kum!AO57)</f>
        <v>18.80349</v>
      </c>
      <c r="AT18" s="10">
        <f>IF(MONTH(dati_kum!AQ$42)=1,dati_kum!AQ57,dati_kum!AQ57-dati_kum!AP57)</f>
        <v>19.249606999999997</v>
      </c>
      <c r="AU18" s="10">
        <f>IF(MONTH(dati_kum!AR$42)=1,dati_kum!AR57,dati_kum!AR57-dati_kum!AQ57)</f>
        <v>23.910487000000003</v>
      </c>
      <c r="AV18" s="10">
        <f>IF(MONTH(dati_kum!AS$42)=1,dati_kum!AS57,dati_kum!AS57-dati_kum!AR57)</f>
        <v>40.516490000000005</v>
      </c>
      <c r="AW18" s="10">
        <f>IF(MONTH(dati_kum!AT$42)=1,dati_kum!AT57,dati_kum!AT57-dati_kum!AS57)</f>
        <v>414.134522</v>
      </c>
      <c r="AX18" s="10">
        <f>IF(MONTH(dati_kum!AU$42)=1,dati_kum!AU57,dati_kum!AU57-dati_kum!AT57)</f>
        <v>17.321495000000027</v>
      </c>
      <c r="AY18" s="10">
        <f>IF(MONTH(dati_kum!AV$42)=1,dati_kum!AV57,dati_kum!AV57-dati_kum!AU57)</f>
        <v>20.193925999999919</v>
      </c>
      <c r="AZ18" s="10">
        <f>IF(MONTH(dati_kum!AW$42)=1,dati_kum!AW57,dati_kum!AW57-dati_kum!AV57)</f>
        <v>23.630600000000072</v>
      </c>
      <c r="BA18" s="10">
        <f>IF(MONTH(dati_kum!AX$42)=1,dati_kum!AX57,dati_kum!AX57-dati_kum!AW57)</f>
        <v>20.452692999999954</v>
      </c>
      <c r="BB18" s="10">
        <f>IF(MONTH(dati_kum!AY$42)=1,dati_kum!AY57,dati_kum!AY57-dati_kum!AX57)</f>
        <v>23.606895000000009</v>
      </c>
      <c r="BC18" s="10">
        <f>IF(MONTH(dati_kum!AZ$42)=1,dati_kum!AZ57,dati_kum!AZ57-dati_kum!AY57)</f>
        <v>12.866390000000024</v>
      </c>
      <c r="BD18" s="10">
        <f>IF(MONTH(dati_kum!BA$42)=1,dati_kum!BA57,dati_kum!BA57-dati_kum!AZ57)</f>
        <v>28.399954999999999</v>
      </c>
      <c r="BE18" s="10"/>
    </row>
    <row r="19" spans="1:57" hidden="1">
      <c r="A19" s="103" t="s">
        <v>93</v>
      </c>
      <c r="B19" s="104">
        <v>23831</v>
      </c>
      <c r="C19" s="110">
        <f t="shared" si="2"/>
        <v>0.12991323313261582</v>
      </c>
      <c r="D19" s="110">
        <f t="shared" ref="D19:D20" si="4">B19/B18-1</f>
        <v>2.2307065333962539E-2</v>
      </c>
      <c r="E19" s="111">
        <v>38386.186999999998</v>
      </c>
      <c r="F19" s="103"/>
      <c r="G19" t="s">
        <v>17</v>
      </c>
      <c r="H19" s="10">
        <f>IF(MONTH(dati_kum!E$42)=1,dati_kum!E58,dati_kum!E58-dati_kum!D58)</f>
        <v>12.152003000000001</v>
      </c>
      <c r="I19" s="10">
        <f>IF(MONTH(dati_kum!F$42)=1,dati_kum!F58,dati_kum!F58-dati_kum!E58)</f>
        <v>10.486874999999998</v>
      </c>
      <c r="J19" s="10">
        <f>IF(MONTH(dati_kum!G$42)=1,dati_kum!G58,dati_kum!G58-dati_kum!F58)</f>
        <v>12.407099000000002</v>
      </c>
      <c r="K19" s="10">
        <f>IF(MONTH(dati_kum!H$42)=1,dati_kum!H58,dati_kum!H58-dati_kum!G58)</f>
        <v>15.049543</v>
      </c>
      <c r="L19" s="10">
        <f>IF(MONTH(dati_kum!I$42)=1,dati_kum!I58,dati_kum!I58-dati_kum!H58)</f>
        <v>12.569699999999997</v>
      </c>
      <c r="M19" s="10">
        <f>IF(MONTH(dati_kum!J$42)=1,dati_kum!J58,dati_kum!J58-dati_kum!I58)</f>
        <v>12.822093000000002</v>
      </c>
      <c r="N19" s="10">
        <f>IF(MONTH(dati_kum!K$42)=1,dati_kum!K58,dati_kum!K58-dati_kum!J58)</f>
        <v>15.575290999999993</v>
      </c>
      <c r="O19" s="10">
        <f>IF(MONTH(dati_kum!L$42)=1,dati_kum!L58,dati_kum!L58-dati_kum!K58)</f>
        <v>14.706833000000003</v>
      </c>
      <c r="P19" s="10">
        <f>IF(MONTH(dati_kum!M$42)=1,dati_kum!M58,dati_kum!M58-dati_kum!L58)</f>
        <v>14.053639000000004</v>
      </c>
      <c r="Q19" s="10">
        <f>IF(MONTH(dati_kum!N$42)=1,dati_kum!N58,dati_kum!N58-dati_kum!M58)</f>
        <v>14.090000999999987</v>
      </c>
      <c r="R19" s="10">
        <f>IF(MONTH(dati_kum!O$42)=1,dati_kum!O58,dati_kum!O58-dati_kum!N58)</f>
        <v>13.384785000000022</v>
      </c>
      <c r="S19" s="10">
        <f>IF(MONTH(dati_kum!P$42)=1,dati_kum!P58,dati_kum!P58-dati_kum!O58)</f>
        <v>14.732171999999991</v>
      </c>
      <c r="T19" s="10">
        <f>IF(MONTH(dati_kum!Q$42)=1,dati_kum!Q58,dati_kum!Q58-dati_kum!P58)</f>
        <v>12.354480000000001</v>
      </c>
      <c r="U19" s="10">
        <f>IF(MONTH(dati_kum!R$42)=1,dati_kum!R58,dati_kum!R58-dati_kum!Q58)</f>
        <v>12.066961999999998</v>
      </c>
      <c r="V19" s="10">
        <f>IF(MONTH(dati_kum!S$42)=1,dati_kum!S58,dati_kum!S58-dati_kum!R58)</f>
        <v>14.342818999999999</v>
      </c>
      <c r="W19" s="10">
        <f>IF(MONTH(dati_kum!T$42)=1,dati_kum!T58,dati_kum!T58-dati_kum!S58)</f>
        <v>16.285201000000001</v>
      </c>
      <c r="X19" s="10">
        <f>IF(MONTH(dati_kum!U$42)=1,dati_kum!U58,dati_kum!U58-dati_kum!T58)</f>
        <v>13.091991</v>
      </c>
      <c r="Y19" s="10">
        <f>IF(MONTH(dati_kum!V$42)=1,dati_kum!V58,dati_kum!V58-dati_kum!U58)</f>
        <v>13.994406999999995</v>
      </c>
      <c r="Z19" s="10">
        <f>IF(MONTH(dati_kum!W$42)=1,dati_kum!W58,dati_kum!W58-dati_kum!V58)</f>
        <v>16.362363999999999</v>
      </c>
      <c r="AA19" s="10">
        <f>IF(MONTH(dati_kum!X$42)=1,dati_kum!X58,dati_kum!X58-dati_kum!W58)</f>
        <v>17.195840000000004</v>
      </c>
      <c r="AB19" s="10">
        <f>IF(MONTH(dati_kum!Y$42)=1,dati_kum!Y58,dati_kum!Y58-dati_kum!X58)</f>
        <v>15.323931000000016</v>
      </c>
      <c r="AC19" s="10">
        <f>IF(MONTH(dati_kum!Z$42)=1,dati_kum!Z58,dati_kum!Z58-dati_kum!Y58)</f>
        <v>15.394552999999974</v>
      </c>
      <c r="AD19" s="10">
        <f>IF(MONTH(dati_kum!AA$42)=1,dati_kum!AA58,dati_kum!AA58-dati_kum!Z58)</f>
        <v>15.687682000000024</v>
      </c>
      <c r="AE19" s="10">
        <f>IF(MONTH(dati_kum!AB$42)=1,dati_kum!AB58,dati_kum!AB58-dati_kum!AA58)</f>
        <v>13.69533899999999</v>
      </c>
      <c r="AF19" s="10">
        <f>IF(MONTH(dati_kum!AC$42)=1,dati_kum!AC58,dati_kum!AC58-dati_kum!AB58)</f>
        <v>13.999089</v>
      </c>
      <c r="AG19" s="10">
        <f>IF(MONTH(dati_kum!AD$42)=1,dati_kum!AD58,dati_kum!AD58-dati_kum!AC58)</f>
        <v>16.199581000000002</v>
      </c>
      <c r="AH19" s="10">
        <f>IF(MONTH(dati_kum!AE$42)=1,dati_kum!AE58,dati_kum!AE58-dati_kum!AD58)</f>
        <v>18.621668999999997</v>
      </c>
      <c r="AI19" s="10">
        <f>IF(MONTH(dati_kum!AF$42)=1,dati_kum!AF58,dati_kum!AF58-dati_kum!AE58)</f>
        <v>20.080298000000006</v>
      </c>
      <c r="AJ19" s="10">
        <f>IF(MONTH(dati_kum!AG$42)=1,dati_kum!AG58,dati_kum!AG58-dati_kum!AF58)</f>
        <v>17.148184000000001</v>
      </c>
      <c r="AK19" s="10">
        <f>IF(MONTH(dati_kum!AH$42)=1,dati_kum!AH58,dati_kum!AH58-dati_kum!AG58)</f>
        <v>17.785099000000002</v>
      </c>
      <c r="AL19" s="10">
        <f>IF(MONTH(dati_kum!AI$42)=1,dati_kum!AI58,dati_kum!AI58-dati_kum!AH58)</f>
        <v>19.501475999999997</v>
      </c>
      <c r="AM19" s="10">
        <f>IF(MONTH(dati_kum!AJ$42)=1,dati_kum!AJ58,dati_kum!AJ58-dati_kum!AI58)</f>
        <v>21.793136000000004</v>
      </c>
      <c r="AN19" s="10">
        <f>IF(MONTH(dati_kum!AK$42)=1,dati_kum!AK58,dati_kum!AK58-dati_kum!AJ58)</f>
        <v>19.961528999999985</v>
      </c>
      <c r="AO19" s="10">
        <f>IF(MONTH(dati_kum!AL$42)=1,dati_kum!AL58,dati_kum!AL58-dati_kum!AK58)</f>
        <v>22.048809000000006</v>
      </c>
      <c r="AP19" s="10">
        <f>IF(MONTH(dati_kum!AM$42)=1,dati_kum!AM58,dati_kum!AM58-dati_kum!AL58)</f>
        <v>18.907011000000011</v>
      </c>
      <c r="AQ19" s="10">
        <f>IF(MONTH(dati_kum!AN$42)=1,dati_kum!AN58,dati_kum!AN58-dati_kum!AM58)</f>
        <v>19.113446999999979</v>
      </c>
      <c r="AR19" s="10">
        <f>IF(MONTH(dati_kum!AO$42)=1,dati_kum!AO58,dati_kum!AO58-dati_kum!AN58)</f>
        <v>44.49897</v>
      </c>
      <c r="AS19" s="10">
        <f>IF(MONTH(dati_kum!AP$42)=1,dati_kum!AP58,dati_kum!AP58-dati_kum!AO58)</f>
        <v>12.176357000000003</v>
      </c>
      <c r="AT19" s="10">
        <f>IF(MONTH(dati_kum!AQ$42)=1,dati_kum!AQ58,dati_kum!AQ58-dati_kum!AP58)</f>
        <v>11.279238999999997</v>
      </c>
      <c r="AU19" s="10">
        <f>IF(MONTH(dati_kum!AR$42)=1,dati_kum!AR58,dati_kum!AR58-dati_kum!AQ58)</f>
        <v>38.940308000000002</v>
      </c>
      <c r="AV19" s="10">
        <f>IF(MONTH(dati_kum!AS$42)=1,dati_kum!AS58,dati_kum!AS58-dati_kum!AR58)</f>
        <v>12.618069000000006</v>
      </c>
      <c r="AW19" s="10">
        <f>IF(MONTH(dati_kum!AT$42)=1,dati_kum!AT58,dati_kum!AT58-dati_kum!AS58)</f>
        <v>11.654250999999988</v>
      </c>
      <c r="AX19" s="10">
        <f>IF(MONTH(dati_kum!AU$42)=1,dati_kum!AU58,dati_kum!AU58-dati_kum!AT58)</f>
        <v>40.696687999999995</v>
      </c>
      <c r="AY19" s="10">
        <f>IF(MONTH(dati_kum!AV$42)=1,dati_kum!AV58,dati_kum!AV58-dati_kum!AU58)</f>
        <v>12.121261000000004</v>
      </c>
      <c r="AZ19" s="10">
        <f>IF(MONTH(dati_kum!AW$42)=1,dati_kum!AW58,dati_kum!AW58-dati_kum!AV58)</f>
        <v>12.140320000000003</v>
      </c>
      <c r="BA19" s="10">
        <f>IF(MONTH(dati_kum!AX$42)=1,dati_kum!AX58,dati_kum!AX58-dati_kum!AW58)</f>
        <v>40.415989999999994</v>
      </c>
      <c r="BB19" s="10">
        <f>IF(MONTH(dati_kum!AY$42)=1,dati_kum!AY58,dati_kum!AY58-dati_kum!AX58)</f>
        <v>13.684010999999998</v>
      </c>
      <c r="BC19" s="10">
        <f>IF(MONTH(dati_kum!AZ$42)=1,dati_kum!AZ58,dati_kum!AZ58-dati_kum!AY58)</f>
        <v>13.695311000000004</v>
      </c>
      <c r="BD19" s="10">
        <f>IF(MONTH(dati_kum!BA$42)=1,dati_kum!BA58,dati_kum!BA58-dati_kum!AZ58)</f>
        <v>16.792760000000001</v>
      </c>
      <c r="BE19" s="10"/>
    </row>
    <row r="20" spans="1:57" hidden="1">
      <c r="A20" s="103" t="s">
        <v>94</v>
      </c>
      <c r="B20" s="104">
        <v>24773</v>
      </c>
      <c r="C20" s="110">
        <f t="shared" si="2"/>
        <v>0.16853773584905651</v>
      </c>
      <c r="D20" s="110">
        <f t="shared" si="4"/>
        <v>3.9528345432420009E-2</v>
      </c>
      <c r="E20" s="111">
        <v>38386.186999999998</v>
      </c>
      <c r="F20" s="103"/>
      <c r="G20" t="s">
        <v>19</v>
      </c>
      <c r="H20" s="10">
        <f>IF(MONTH(dati_kum!E$42)=1,dati_kum!E59,dati_kum!E59-dati_kum!D59)</f>
        <v>2.8099280000000002</v>
      </c>
      <c r="I20" s="10">
        <f>IF(MONTH(dati_kum!F$42)=1,dati_kum!F59,dati_kum!F59-dati_kum!E59)</f>
        <v>2.3445640000000001</v>
      </c>
      <c r="J20" s="10">
        <f>IF(MONTH(dati_kum!G$42)=1,dati_kum!G59,dati_kum!G59-dati_kum!F59)</f>
        <v>3.6692349999999996</v>
      </c>
      <c r="K20" s="10">
        <f>IF(MONTH(dati_kum!H$42)=1,dati_kum!H59,dati_kum!H59-dati_kum!G59)</f>
        <v>5.3497819999999994</v>
      </c>
      <c r="L20" s="10">
        <f>IF(MONTH(dati_kum!I$42)=1,dati_kum!I59,dati_kum!I59-dati_kum!H59)</f>
        <v>2.6756250000000001</v>
      </c>
      <c r="M20" s="10">
        <f>IF(MONTH(dati_kum!J$42)=1,dati_kum!J59,dati_kum!J59-dati_kum!I59)</f>
        <v>2.7130790000000005</v>
      </c>
      <c r="N20" s="10">
        <f>IF(MONTH(dati_kum!K$42)=1,dati_kum!K59,dati_kum!K59-dati_kum!J59)</f>
        <v>3.5789159999999995</v>
      </c>
      <c r="O20" s="10">
        <f>IF(MONTH(dati_kum!L$42)=1,dati_kum!L59,dati_kum!L59-dati_kum!K59)</f>
        <v>4.153772</v>
      </c>
      <c r="P20" s="10">
        <f>IF(MONTH(dati_kum!M$42)=1,dati_kum!M59,dati_kum!M59-dati_kum!L59)</f>
        <v>4.2092360000000006</v>
      </c>
      <c r="Q20" s="10">
        <f>IF(MONTH(dati_kum!N$42)=1,dati_kum!N59,dati_kum!N59-dati_kum!M59)</f>
        <v>3.6824820000000003</v>
      </c>
      <c r="R20" s="10">
        <f>IF(MONTH(dati_kum!O$42)=1,dati_kum!O59,dati_kum!O59-dati_kum!N59)</f>
        <v>3.1711349999999996</v>
      </c>
      <c r="S20" s="10">
        <f>IF(MONTH(dati_kum!P$42)=1,dati_kum!P59,dati_kum!P59-dati_kum!O59)</f>
        <v>3.4131690000000035</v>
      </c>
      <c r="T20" s="10">
        <f>IF(MONTH(dati_kum!Q$42)=1,dati_kum!Q59,dati_kum!Q59-dati_kum!P59)</f>
        <v>2.7620490000000002</v>
      </c>
      <c r="U20" s="10">
        <f>IF(MONTH(dati_kum!R$42)=1,dati_kum!R59,dati_kum!R59-dati_kum!Q59)</f>
        <v>2.7648269999999995</v>
      </c>
      <c r="V20" s="10">
        <f>IF(MONTH(dati_kum!S$42)=1,dati_kum!S59,dati_kum!S59-dati_kum!R59)</f>
        <v>3.5711349999999999</v>
      </c>
      <c r="W20" s="10">
        <f>IF(MONTH(dati_kum!T$42)=1,dati_kum!T59,dati_kum!T59-dati_kum!S59)</f>
        <v>2.9536010000000008</v>
      </c>
      <c r="X20" s="10">
        <f>IF(MONTH(dati_kum!U$42)=1,dati_kum!U59,dati_kum!U59-dati_kum!T59)</f>
        <v>6.4980819999999984</v>
      </c>
      <c r="Y20" s="10">
        <f>IF(MONTH(dati_kum!V$42)=1,dati_kum!V59,dati_kum!V59-dati_kum!U59)</f>
        <v>3.4923820000000028</v>
      </c>
      <c r="Z20" s="10">
        <f>IF(MONTH(dati_kum!W$42)=1,dati_kum!W59,dati_kum!W59-dati_kum!V59)</f>
        <v>3.3841139999999967</v>
      </c>
      <c r="AA20" s="10">
        <f>IF(MONTH(dati_kum!X$42)=1,dati_kum!X59,dati_kum!X59-dati_kum!W59)</f>
        <v>11.569094</v>
      </c>
      <c r="AB20" s="10">
        <f>IF(MONTH(dati_kum!Y$42)=1,dati_kum!Y59,dati_kum!Y59-dati_kum!X59)</f>
        <v>3.7378210000000038</v>
      </c>
      <c r="AC20" s="10">
        <f>IF(MONTH(dati_kum!Z$42)=1,dati_kum!Z59,dati_kum!Z59-dati_kum!Y59)</f>
        <v>3.4253509999999991</v>
      </c>
      <c r="AD20" s="10">
        <f>IF(MONTH(dati_kum!AA$42)=1,dati_kum!AA59,dati_kum!AA59-dati_kum!Z59)</f>
        <v>3.8272240000000011</v>
      </c>
      <c r="AE20" s="10">
        <f>IF(MONTH(dati_kum!AB$42)=1,dati_kum!AB59,dati_kum!AB59-dati_kum!AA59)</f>
        <v>2.6150650000000013</v>
      </c>
      <c r="AF20" s="10">
        <f>IF(MONTH(dati_kum!AC$42)=1,dati_kum!AC59,dati_kum!AC59-dati_kum!AB59)</f>
        <v>2.7800250000000002</v>
      </c>
      <c r="AG20" s="10">
        <f>IF(MONTH(dati_kum!AD$42)=1,dati_kum!AD59,dati_kum!AD59-dati_kum!AC59)</f>
        <v>2.7799689999999995</v>
      </c>
      <c r="AH20" s="10">
        <f>IF(MONTH(dati_kum!AE$42)=1,dati_kum!AE59,dati_kum!AE59-dati_kum!AD59)</f>
        <v>3.6786360000000009</v>
      </c>
      <c r="AI20" s="10">
        <f>IF(MONTH(dati_kum!AF$42)=1,dati_kum!AF59,dati_kum!AF59-dati_kum!AE59)</f>
        <v>2.855912</v>
      </c>
      <c r="AJ20" s="10">
        <f>IF(MONTH(dati_kum!AG$42)=1,dati_kum!AG59,dati_kum!AG59-dati_kum!AF59)</f>
        <v>3.7256889999999991</v>
      </c>
      <c r="AK20" s="10">
        <f>IF(MONTH(dati_kum!AH$42)=1,dati_kum!AH59,dati_kum!AH59-dati_kum!AG59)</f>
        <v>3.3854600000000019</v>
      </c>
      <c r="AL20" s="10">
        <f>IF(MONTH(dati_kum!AI$42)=1,dati_kum!AI59,dati_kum!AI59-dati_kum!AH59)</f>
        <v>4.2384349999999991</v>
      </c>
      <c r="AM20" s="10">
        <f>IF(MONTH(dati_kum!AJ$42)=1,dati_kum!AJ59,dati_kum!AJ59-dati_kum!AI59)</f>
        <v>3.615950999999999</v>
      </c>
      <c r="AN20" s="10">
        <f>IF(MONTH(dati_kum!AK$42)=1,dati_kum!AK59,dati_kum!AK59-dati_kum!AJ59)</f>
        <v>3.4520300000000006</v>
      </c>
      <c r="AO20" s="10">
        <f>IF(MONTH(dati_kum!AL$42)=1,dati_kum!AL59,dati_kum!AL59-dati_kum!AK59)</f>
        <v>4.269795000000002</v>
      </c>
      <c r="AP20" s="10">
        <f>IF(MONTH(dati_kum!AM$42)=1,dati_kum!AM59,dati_kum!AM59-dati_kum!AL59)</f>
        <v>4.4745929999999987</v>
      </c>
      <c r="AQ20" s="10">
        <f>IF(MONTH(dati_kum!AN$42)=1,dati_kum!AN59,dati_kum!AN59-dati_kum!AM59)</f>
        <v>5.3088599999999957</v>
      </c>
      <c r="AR20" s="10">
        <f>IF(MONTH(dati_kum!AO$42)=1,dati_kum!AO59,dati_kum!AO59-dati_kum!AN59)</f>
        <v>3.1883469999999998</v>
      </c>
      <c r="AS20" s="10">
        <f>IF(MONTH(dati_kum!AP$42)=1,dati_kum!AP59,dati_kum!AP59-dati_kum!AO59)</f>
        <v>6.8329550000000001</v>
      </c>
      <c r="AT20" s="10">
        <f>IF(MONTH(dati_kum!AQ$42)=1,dati_kum!AQ59,dati_kum!AQ59-dati_kum!AP59)</f>
        <v>3.6207180000000001</v>
      </c>
      <c r="AU20" s="10">
        <f>IF(MONTH(dati_kum!AR$42)=1,dati_kum!AR59,dati_kum!AR59-dati_kum!AQ59)</f>
        <v>4.2122970000000013</v>
      </c>
      <c r="AV20" s="10">
        <f>IF(MONTH(dati_kum!AS$42)=1,dati_kum!AS59,dati_kum!AS59-dati_kum!AR59)</f>
        <v>3.8806309999999975</v>
      </c>
      <c r="AW20" s="10">
        <f>IF(MONTH(dati_kum!AT$42)=1,dati_kum!AT59,dati_kum!AT59-dati_kum!AS59)</f>
        <v>3.7669530000000009</v>
      </c>
      <c r="AX20" s="10">
        <f>IF(MONTH(dati_kum!AU$42)=1,dati_kum!AU59,dati_kum!AU59-dati_kum!AT59)</f>
        <v>5.7757620000000003</v>
      </c>
      <c r="AY20" s="10">
        <f>IF(MONTH(dati_kum!AV$42)=1,dati_kum!AV59,dati_kum!AV59-dati_kum!AU59)</f>
        <v>4.281881000000002</v>
      </c>
      <c r="AZ20" s="10">
        <f>IF(MONTH(dati_kum!AW$42)=1,dati_kum!AW59,dati_kum!AW59-dati_kum!AV59)</f>
        <v>4.5775129999999962</v>
      </c>
      <c r="BA20" s="10">
        <f>IF(MONTH(dati_kum!AX$42)=1,dati_kum!AX59,dati_kum!AX59-dati_kum!AW59)</f>
        <v>4.8943209999999979</v>
      </c>
      <c r="BB20" s="10">
        <f>IF(MONTH(dati_kum!AY$42)=1,dati_kum!AY59,dati_kum!AY59-dati_kum!AX59)</f>
        <v>6.2572840000000056</v>
      </c>
      <c r="BC20" s="10">
        <f>IF(MONTH(dati_kum!AZ$42)=1,dati_kum!AZ59,dati_kum!AZ59-dati_kum!AY59)</f>
        <v>4.4396599999999964</v>
      </c>
      <c r="BD20" s="10">
        <f>IF(MONTH(dati_kum!BA$42)=1,dati_kum!BA59,dati_kum!BA59-dati_kum!AZ59)</f>
        <v>4.2360959999999999</v>
      </c>
      <c r="BE20" s="10"/>
    </row>
    <row r="21" spans="1:57" hidden="1">
      <c r="A21" s="103" t="s">
        <v>97</v>
      </c>
      <c r="B21" s="104">
        <v>25373</v>
      </c>
      <c r="C21" s="110">
        <f t="shared" si="2"/>
        <v>0.19340576642679075</v>
      </c>
      <c r="D21" s="110">
        <f>B21/B20-1</f>
        <v>2.4219916844952172E-2</v>
      </c>
      <c r="E21" s="111">
        <v>38386.186999999998</v>
      </c>
      <c r="F21" s="103"/>
      <c r="G21" t="s">
        <v>4</v>
      </c>
      <c r="H21" s="10">
        <f>IF(MONTH(dati_kum!E$42)=1,dati_kum!E60,dati_kum!E60-dati_kum!D60)</f>
        <v>1.4605969999999999</v>
      </c>
      <c r="I21" s="10">
        <f>IF(MONTH(dati_kum!F$42)=1,dati_kum!F60,dati_kum!F60-dati_kum!E60)</f>
        <v>8.1051090000000006</v>
      </c>
      <c r="J21" s="10">
        <f>IF(MONTH(dati_kum!G$42)=1,dati_kum!G60,dati_kum!G60-dati_kum!F60)</f>
        <v>3.1239650000000001</v>
      </c>
      <c r="K21" s="10">
        <f>IF(MONTH(dati_kum!H$42)=1,dati_kum!H60,dati_kum!H60-dati_kum!G60)</f>
        <v>5.4350899999999989</v>
      </c>
      <c r="L21" s="10">
        <f>IF(MONTH(dati_kum!I$42)=1,dati_kum!I60,dati_kum!I60-dati_kum!H60)</f>
        <v>11.304331000000001</v>
      </c>
      <c r="M21" s="10">
        <f>IF(MONTH(dati_kum!J$42)=1,dati_kum!J60,dati_kum!J60-dati_kum!I60)</f>
        <v>7.8323080000000012</v>
      </c>
      <c r="N21" s="10">
        <f>IF(MONTH(dati_kum!K$42)=1,dati_kum!K60,dati_kum!K60-dati_kum!J60)</f>
        <v>7.8715559999999982</v>
      </c>
      <c r="O21" s="10">
        <f>IF(MONTH(dati_kum!L$42)=1,dati_kum!L60,dati_kum!L60-dati_kum!K60)</f>
        <v>8.0598579999999984</v>
      </c>
      <c r="P21" s="10">
        <f>IF(MONTH(dati_kum!M$42)=1,dati_kum!M60,dati_kum!M60-dati_kum!L60)</f>
        <v>17.174411000000006</v>
      </c>
      <c r="Q21" s="10">
        <f>IF(MONTH(dati_kum!N$42)=1,dati_kum!N60,dati_kum!N60-dati_kum!M60)</f>
        <v>12.53506999999999</v>
      </c>
      <c r="R21" s="10">
        <f>IF(MONTH(dati_kum!O$42)=1,dati_kum!O60,dati_kum!O60-dati_kum!N60)</f>
        <v>1.4462600000000094</v>
      </c>
      <c r="S21" s="10">
        <f>IF(MONTH(dati_kum!P$42)=1,dati_kum!P60,dati_kum!P60-dati_kum!O60)</f>
        <v>9.9518119999999897</v>
      </c>
      <c r="T21" s="10">
        <f>IF(MONTH(dati_kum!Q$42)=1,dati_kum!Q60,dati_kum!Q60-dati_kum!P60)</f>
        <v>2.2809680000000001</v>
      </c>
      <c r="U21" s="10">
        <f>IF(MONTH(dati_kum!R$42)=1,dati_kum!R60,dati_kum!R60-dati_kum!Q60)</f>
        <v>13.283596000000001</v>
      </c>
      <c r="V21" s="10">
        <f>IF(MONTH(dati_kum!S$42)=1,dati_kum!S60,dati_kum!S60-dati_kum!R60)</f>
        <v>7.748933000000001</v>
      </c>
      <c r="W21" s="10">
        <f>IF(MONTH(dati_kum!T$42)=1,dati_kum!T60,dati_kum!T60-dati_kum!S60)</f>
        <v>2.2508819999999972</v>
      </c>
      <c r="X21" s="10">
        <f>IF(MONTH(dati_kum!U$42)=1,dati_kum!U60,dati_kum!U60-dati_kum!T60)</f>
        <v>12.505989000000003</v>
      </c>
      <c r="Y21" s="10">
        <f>IF(MONTH(dati_kum!V$42)=1,dati_kum!V60,dati_kum!V60-dati_kum!U60)</f>
        <v>8.4323289999999957</v>
      </c>
      <c r="Z21" s="10">
        <f>IF(MONTH(dati_kum!W$42)=1,dati_kum!W60,dati_kum!W60-dati_kum!V60)</f>
        <v>24.079157000000009</v>
      </c>
      <c r="AA21" s="10">
        <f>IF(MONTH(dati_kum!X$42)=1,dati_kum!X60,dati_kum!X60-dati_kum!W60)</f>
        <v>3.4816059999999993</v>
      </c>
      <c r="AB21" s="10">
        <f>IF(MONTH(dati_kum!Y$42)=1,dati_kum!Y60,dati_kum!Y60-dati_kum!X60)</f>
        <v>4.6083069999999964</v>
      </c>
      <c r="AC21" s="10">
        <f>IF(MONTH(dati_kum!Z$42)=1,dati_kum!Z60,dati_kum!Z60-dati_kum!Y60)</f>
        <v>9.9111070000000012</v>
      </c>
      <c r="AD21" s="10">
        <f>IF(MONTH(dati_kum!AA$42)=1,dati_kum!AA60,dati_kum!AA60-dati_kum!Z60)</f>
        <v>6.230086</v>
      </c>
      <c r="AE21" s="10">
        <f>IF(MONTH(dati_kum!AB$42)=1,dati_kum!AB60,dati_kum!AB60-dati_kum!AA60)</f>
        <v>10.985894000000002</v>
      </c>
      <c r="AF21" s="10">
        <f>IF(MONTH(dati_kum!AC$42)=1,dati_kum!AC60,dati_kum!AC60-dati_kum!AB60)</f>
        <v>5.8013170000000001</v>
      </c>
      <c r="AG21" s="10">
        <f>IF(MONTH(dati_kum!AD$42)=1,dati_kum!AD60,dati_kum!AD60-dati_kum!AC60)</f>
        <v>6.2663149999999996</v>
      </c>
      <c r="AH21" s="10">
        <f>IF(MONTH(dati_kum!AE$42)=1,dati_kum!AE60,dati_kum!AE60-dati_kum!AD60)</f>
        <v>5.4064170000000011</v>
      </c>
      <c r="AI21" s="10">
        <f>IF(MONTH(dati_kum!AF$42)=1,dati_kum!AF60,dati_kum!AF60-dati_kum!AE60)</f>
        <v>13.342513</v>
      </c>
      <c r="AJ21" s="10">
        <f>IF(MONTH(dati_kum!AG$42)=1,dati_kum!AG60,dati_kum!AG60-dati_kum!AF60)</f>
        <v>5.1163920000000012</v>
      </c>
      <c r="AK21" s="10">
        <f>IF(MONTH(dati_kum!AH$42)=1,dati_kum!AH60,dati_kum!AH60-dati_kum!AG60)</f>
        <v>2.7303280000000001</v>
      </c>
      <c r="AL21" s="10">
        <f>IF(MONTH(dati_kum!AI$42)=1,dati_kum!AI60,dati_kum!AI60-dati_kum!AH60)</f>
        <v>36.861651000000002</v>
      </c>
      <c r="AM21" s="10">
        <f>IF(MONTH(dati_kum!AJ$42)=1,dati_kum!AJ60,dati_kum!AJ60-dati_kum!AI60)</f>
        <v>2.3491750000000025</v>
      </c>
      <c r="AN21" s="10">
        <f>IF(MONTH(dati_kum!AK$42)=1,dati_kum!AK60,dati_kum!AK60-dati_kum!AJ60)</f>
        <v>4.0498279999999909</v>
      </c>
      <c r="AO21" s="10">
        <f>IF(MONTH(dati_kum!AL$42)=1,dati_kum!AL60,dati_kum!AL60-dati_kum!AK60)</f>
        <v>0.15813400000000399</v>
      </c>
      <c r="AP21" s="10">
        <f>IF(MONTH(dati_kum!AM$42)=1,dati_kum!AM60,dati_kum!AM60-dati_kum!AL60)</f>
        <v>4.643219000000002</v>
      </c>
      <c r="AQ21" s="10">
        <f>IF(MONTH(dati_kum!AN$42)=1,dati_kum!AN60,dati_kum!AN60-dati_kum!AM60)</f>
        <v>4.0549749999999989</v>
      </c>
      <c r="AR21" s="10">
        <f>IF(MONTH(dati_kum!AO$42)=1,dati_kum!AO60,dati_kum!AO60-dati_kum!AN60)</f>
        <v>6.5274910000000004</v>
      </c>
      <c r="AS21" s="10">
        <f>IF(MONTH(dati_kum!AP$42)=1,dati_kum!AP60,dati_kum!AP60-dati_kum!AO60)</f>
        <v>9.8163299999999971</v>
      </c>
      <c r="AT21" s="10">
        <f>IF(MONTH(dati_kum!AQ$42)=1,dati_kum!AQ60,dati_kum!AQ60-dati_kum!AP60)</f>
        <v>3.6173350000000006</v>
      </c>
      <c r="AU21" s="10">
        <f>IF(MONTH(dati_kum!AR$42)=1,dati_kum!AR60,dati_kum!AR60-dati_kum!AQ60)</f>
        <v>1.503387</v>
      </c>
      <c r="AV21" s="10">
        <f>IF(MONTH(dati_kum!AS$42)=1,dati_kum!AS60,dati_kum!AS60-dati_kum!AR60)</f>
        <v>39.396753000000004</v>
      </c>
      <c r="AW21" s="10">
        <f>IF(MONTH(dati_kum!AT$42)=1,dati_kum!AT60,dati_kum!AT60-dati_kum!AS60)</f>
        <v>3.1317430000000002</v>
      </c>
      <c r="AX21" s="10">
        <f>IF(MONTH(dati_kum!AU$42)=1,dati_kum!AU60,dati_kum!AU60-dati_kum!AT60)</f>
        <v>2.1522869999999941</v>
      </c>
      <c r="AY21" s="10">
        <f>IF(MONTH(dati_kum!AV$42)=1,dati_kum!AV60,dati_kum!AV60-dati_kum!AU60)</f>
        <v>3.5521940000000001</v>
      </c>
      <c r="AZ21" s="10">
        <f>IF(MONTH(dati_kum!AW$42)=1,dati_kum!AW60,dati_kum!AW60-dati_kum!AV60)</f>
        <v>2.9281870000000083</v>
      </c>
      <c r="BA21" s="10">
        <f>IF(MONTH(dati_kum!AX$42)=1,dati_kum!AX60,dati_kum!AX60-dati_kum!AW60)</f>
        <v>2.3064059999999955</v>
      </c>
      <c r="BB21" s="10">
        <f>IF(MONTH(dati_kum!AY$42)=1,dati_kum!AY60,dati_kum!AY60-dati_kum!AX60)</f>
        <v>10.631722999999994</v>
      </c>
      <c r="BC21" s="10">
        <f>IF(MONTH(dati_kum!AZ$42)=1,dati_kum!AZ60,dati_kum!AZ60-dati_kum!AY60)</f>
        <v>-0.18151499999999032</v>
      </c>
      <c r="BD21" s="10">
        <f>IF(MONTH(dati_kum!BA$42)=1,dati_kum!BA60,dati_kum!BA60-dati_kum!AZ60)</f>
        <v>4.4031370000000001</v>
      </c>
      <c r="BE21" s="10"/>
    </row>
    <row r="22" spans="1:57" hidden="1">
      <c r="A22" s="103" t="s">
        <v>120</v>
      </c>
      <c r="B22" s="104">
        <v>25928</v>
      </c>
      <c r="C22" s="110">
        <f t="shared" si="2"/>
        <v>0.21510919486362368</v>
      </c>
      <c r="D22" s="110">
        <f t="shared" ref="D22:D27" si="5">B22/B21-1</f>
        <v>2.1873645213415838E-2</v>
      </c>
      <c r="E22" s="111">
        <v>38386.186999999998</v>
      </c>
      <c r="F22" s="103"/>
      <c r="G22" t="s">
        <v>20</v>
      </c>
      <c r="H22" s="10">
        <f>IF(MONTH(dati_kum!E$42)=1,dati_kum!E61,dati_kum!E61-dati_kum!D61)</f>
        <v>3.4944890000000002</v>
      </c>
      <c r="I22" s="10">
        <f>IF(MONTH(dati_kum!F$42)=1,dati_kum!F61,dati_kum!F61-dati_kum!E61)</f>
        <v>5.0262349999999998</v>
      </c>
      <c r="J22" s="10">
        <f>IF(MONTH(dati_kum!G$42)=1,dati_kum!G61,dati_kum!G61-dati_kum!F61)</f>
        <v>6.8586470000000013</v>
      </c>
      <c r="K22" s="10">
        <f>IF(MONTH(dati_kum!H$42)=1,dati_kum!H61,dati_kum!H61-dati_kum!G61)</f>
        <v>7.3914199999999983</v>
      </c>
      <c r="L22" s="10">
        <f>IF(MONTH(dati_kum!I$42)=1,dati_kum!I61,dati_kum!I61-dati_kum!H61)</f>
        <v>6.2008510000000001</v>
      </c>
      <c r="M22" s="10">
        <f>IF(MONTH(dati_kum!J$42)=1,dati_kum!J61,dati_kum!J61-dati_kum!I61)</f>
        <v>10.680958999999998</v>
      </c>
      <c r="N22" s="10">
        <f>IF(MONTH(dati_kum!K$42)=1,dati_kum!K61,dati_kum!K61-dati_kum!J61)</f>
        <v>2.1213490000000021</v>
      </c>
      <c r="O22" s="10">
        <f>IF(MONTH(dati_kum!L$42)=1,dati_kum!L61,dati_kum!L61-dati_kum!K61)</f>
        <v>3.9712400000000017</v>
      </c>
      <c r="P22" s="10">
        <f>IF(MONTH(dati_kum!M$42)=1,dati_kum!M61,dati_kum!M61-dati_kum!L61)</f>
        <v>4.5327149999999961</v>
      </c>
      <c r="Q22" s="10">
        <f>IF(MONTH(dati_kum!N$42)=1,dati_kum!N61,dati_kum!N61-dati_kum!M61)</f>
        <v>3.8429120000000054</v>
      </c>
      <c r="R22" s="10">
        <f>IF(MONTH(dati_kum!O$42)=1,dati_kum!O61,dati_kum!O61-dati_kum!N61)</f>
        <v>3.2095300000000009</v>
      </c>
      <c r="S22" s="10">
        <f>IF(MONTH(dati_kum!P$42)=1,dati_kum!P61,dati_kum!P61-dati_kum!O61)</f>
        <v>4.5072649999999967</v>
      </c>
      <c r="T22" s="10">
        <f>IF(MONTH(dati_kum!Q$42)=1,dati_kum!Q61,dati_kum!Q61-dati_kum!P61)</f>
        <v>3.3746209999999999</v>
      </c>
      <c r="U22" s="10">
        <f>IF(MONTH(dati_kum!R$42)=1,dati_kum!R61,dati_kum!R61-dati_kum!Q61)</f>
        <v>2.8080279999999997</v>
      </c>
      <c r="V22" s="10">
        <f>IF(MONTH(dati_kum!S$42)=1,dati_kum!S61,dati_kum!S61-dati_kum!R61)</f>
        <v>3.3622170000000011</v>
      </c>
      <c r="W22" s="10">
        <f>IF(MONTH(dati_kum!T$42)=1,dati_kum!T61,dati_kum!T61-dati_kum!S61)</f>
        <v>3.3883229999999998</v>
      </c>
      <c r="X22" s="10">
        <f>IF(MONTH(dati_kum!U$42)=1,dati_kum!U61,dati_kum!U61-dati_kum!T61)</f>
        <v>4.4878599999999995</v>
      </c>
      <c r="Y22" s="10">
        <f>IF(MONTH(dati_kum!V$42)=1,dati_kum!V61,dati_kum!V61-dati_kum!U61)</f>
        <v>4.8693559999999998</v>
      </c>
      <c r="Z22" s="10">
        <f>IF(MONTH(dati_kum!W$42)=1,dati_kum!W61,dati_kum!W61-dati_kum!V61)</f>
        <v>3.8916760000000004</v>
      </c>
      <c r="AA22" s="10">
        <f>IF(MONTH(dati_kum!X$42)=1,dati_kum!X61,dati_kum!X61-dati_kum!W61)</f>
        <v>9.8071670000000033</v>
      </c>
      <c r="AB22" s="10">
        <f>IF(MONTH(dati_kum!Y$42)=1,dati_kum!Y61,dati_kum!Y61-dati_kum!X61)</f>
        <v>5.8240969999999948</v>
      </c>
      <c r="AC22" s="10">
        <f>IF(MONTH(dati_kum!Z$42)=1,dati_kum!Z61,dati_kum!Z61-dati_kum!Y61)</f>
        <v>6.6026519999999991</v>
      </c>
      <c r="AD22" s="10">
        <f>IF(MONTH(dati_kum!AA$42)=1,dati_kum!AA61,dati_kum!AA61-dati_kum!Z61)</f>
        <v>8.8210540000000037</v>
      </c>
      <c r="AE22" s="10">
        <f>IF(MONTH(dati_kum!AB$42)=1,dati_kum!AB61,dati_kum!AB61-dati_kum!AA61)</f>
        <v>7.8980350000000001</v>
      </c>
      <c r="AF22" s="10">
        <f>IF(MONTH(dati_kum!AC$42)=1,dati_kum!AC61,dati_kum!AC61-dati_kum!AB61)</f>
        <v>4.9997980000000002</v>
      </c>
      <c r="AG22" s="10">
        <f>IF(MONTH(dati_kum!AD$42)=1,dati_kum!AD61,dati_kum!AD61-dati_kum!AC61)</f>
        <v>5.176499999999999</v>
      </c>
      <c r="AH22" s="10">
        <f>IF(MONTH(dati_kum!AE$42)=1,dati_kum!AE61,dati_kum!AE61-dati_kum!AD61)</f>
        <v>6.476737</v>
      </c>
      <c r="AI22" s="10">
        <f>IF(MONTH(dati_kum!AF$42)=1,dati_kum!AF61,dati_kum!AF61-dati_kum!AE61)</f>
        <v>4.5547740000000019</v>
      </c>
      <c r="AJ22" s="10">
        <f>IF(MONTH(dati_kum!AG$42)=1,dati_kum!AG61,dati_kum!AG61-dati_kum!AF61)</f>
        <v>3.119094999999998</v>
      </c>
      <c r="AK22" s="10">
        <f>IF(MONTH(dati_kum!AH$42)=1,dati_kum!AH61,dati_kum!AH61-dati_kum!AG61)</f>
        <v>4.7653099999999995</v>
      </c>
      <c r="AL22" s="10">
        <f>IF(MONTH(dati_kum!AI$42)=1,dati_kum!AI61,dati_kum!AI61-dati_kum!AH61)</f>
        <v>4.408569</v>
      </c>
      <c r="AM22" s="10">
        <f>IF(MONTH(dati_kum!AJ$42)=1,dati_kum!AJ61,dati_kum!AJ61-dati_kum!AI61)</f>
        <v>5.0906930000000017</v>
      </c>
      <c r="AN22" s="10">
        <f>IF(MONTH(dati_kum!AK$42)=1,dati_kum!AK61,dati_kum!AK61-dati_kum!AJ61)</f>
        <v>3.1507930000000002</v>
      </c>
      <c r="AO22" s="10">
        <f>IF(MONTH(dati_kum!AL$42)=1,dati_kum!AL61,dati_kum!AL61-dati_kum!AK61)</f>
        <v>4.924199999999999</v>
      </c>
      <c r="AP22" s="10">
        <f>IF(MONTH(dati_kum!AM$42)=1,dati_kum!AM61,dati_kum!AM61-dati_kum!AL61)</f>
        <v>5.0664950000000033</v>
      </c>
      <c r="AQ22" s="10">
        <f>IF(MONTH(dati_kum!AN$42)=1,dati_kum!AN61,dati_kum!AN61-dati_kum!AM61)</f>
        <v>5.6318399999999968</v>
      </c>
      <c r="AR22" s="10">
        <f>IF(MONTH(dati_kum!AO$42)=1,dati_kum!AO61,dati_kum!AO61-dati_kum!AN61)</f>
        <v>4.0232299999999999</v>
      </c>
      <c r="AS22" s="10">
        <f>IF(MONTH(dati_kum!AP$42)=1,dati_kum!AP61,dati_kum!AP61-dati_kum!AO61)</f>
        <v>3.4299569999999999</v>
      </c>
      <c r="AT22" s="10">
        <f>IF(MONTH(dati_kum!AQ$42)=1,dati_kum!AQ61,dati_kum!AQ61-dati_kum!AP61)</f>
        <v>4.0858050000000006</v>
      </c>
      <c r="AU22" s="10">
        <f>IF(MONTH(dati_kum!AR$42)=1,dati_kum!AR61,dati_kum!AR61-dati_kum!AQ61)</f>
        <v>4.2055299999999995</v>
      </c>
      <c r="AV22" s="10">
        <f>IF(MONTH(dati_kum!AS$42)=1,dati_kum!AS61,dati_kum!AS61-dati_kum!AR61)</f>
        <v>3.3792329999999993</v>
      </c>
      <c r="AW22" s="10">
        <f>IF(MONTH(dati_kum!AT$42)=1,dati_kum!AT61,dati_kum!AT61-dati_kum!AS61)</f>
        <v>3.3319270000000003</v>
      </c>
      <c r="AX22" s="10">
        <f>IF(MONTH(dati_kum!AU$42)=1,dati_kum!AU61,dati_kum!AU61-dati_kum!AT61)</f>
        <v>3.2884370000000018</v>
      </c>
      <c r="AY22" s="10">
        <f>IF(MONTH(dati_kum!AV$42)=1,dati_kum!AV61,dati_kum!AV61-dati_kum!AU61)</f>
        <v>4.2394029999999994</v>
      </c>
      <c r="AZ22" s="10">
        <f>IF(MONTH(dati_kum!AW$42)=1,dati_kum!AW61,dati_kum!AW61-dati_kum!AV61)</f>
        <v>4.1472130000000007</v>
      </c>
      <c r="BA22" s="10">
        <f>IF(MONTH(dati_kum!AX$42)=1,dati_kum!AX61,dati_kum!AX61-dati_kum!AW61)</f>
        <v>5.0757860000000008</v>
      </c>
      <c r="BB22" s="10">
        <f>IF(MONTH(dati_kum!AY$42)=1,dati_kum!AY61,dati_kum!AY61-dati_kum!AX61)</f>
        <v>5.5024489999999986</v>
      </c>
      <c r="BC22" s="10">
        <f>IF(MONTH(dati_kum!AZ$42)=1,dati_kum!AZ61,dati_kum!AZ61-dati_kum!AY61)</f>
        <v>6.9888709999999961</v>
      </c>
      <c r="BD22" s="10">
        <f>IF(MONTH(dati_kum!BA$42)=1,dati_kum!BA61,dati_kum!BA61-dati_kum!AZ61)</f>
        <v>4.7782020000000003</v>
      </c>
      <c r="BE22" s="10"/>
    </row>
    <row r="23" spans="1:57" hidden="1">
      <c r="A23" s="103" t="s">
        <v>118</v>
      </c>
      <c r="B23" s="104">
        <v>26034</v>
      </c>
      <c r="C23" s="110">
        <f t="shared" si="2"/>
        <v>0.21551965636380621</v>
      </c>
      <c r="D23" s="110">
        <f t="shared" si="5"/>
        <v>4.0882443690219983E-3</v>
      </c>
      <c r="E23" s="111">
        <v>38386.186999999998</v>
      </c>
      <c r="F23" s="103"/>
      <c r="G23" t="s">
        <v>21</v>
      </c>
      <c r="H23" s="10">
        <f>IF(MONTH(dati_kum!E$42)=1,dati_kum!E62,dati_kum!E62-dati_kum!D62)</f>
        <v>2.8685779999999999</v>
      </c>
      <c r="I23" s="10">
        <f>IF(MONTH(dati_kum!F$42)=1,dati_kum!F62,dati_kum!F62-dati_kum!E62)</f>
        <v>6.378680000000001</v>
      </c>
      <c r="J23" s="10">
        <f>IF(MONTH(dati_kum!G$42)=1,dati_kum!G62,dati_kum!G62-dati_kum!F62)</f>
        <v>3.0280039999999993</v>
      </c>
      <c r="K23" s="10">
        <f>IF(MONTH(dati_kum!H$42)=1,dati_kum!H62,dati_kum!H62-dati_kum!G62)</f>
        <v>5.087511000000001</v>
      </c>
      <c r="L23" s="10">
        <f>IF(MONTH(dati_kum!I$42)=1,dati_kum!I62,dati_kum!I62-dati_kum!H62)</f>
        <v>8.7071520000000007</v>
      </c>
      <c r="M23" s="10">
        <f>IF(MONTH(dati_kum!J$42)=1,dati_kum!J62,dati_kum!J62-dati_kum!I62)</f>
        <v>4.4488239999999983</v>
      </c>
      <c r="N23" s="10">
        <f>IF(MONTH(dati_kum!K$42)=1,dati_kum!K62,dati_kum!K62-dati_kum!J62)</f>
        <v>5.7040569999999988</v>
      </c>
      <c r="O23" s="10">
        <f>IF(MONTH(dati_kum!L$42)=1,dati_kum!L62,dati_kum!L62-dati_kum!K62)</f>
        <v>8.4462940000000017</v>
      </c>
      <c r="P23" s="10">
        <f>IF(MONTH(dati_kum!M$42)=1,dati_kum!M62,dati_kum!M62-dati_kum!L62)</f>
        <v>6.1324680000000029</v>
      </c>
      <c r="Q23" s="10">
        <f>IF(MONTH(dati_kum!N$42)=1,dati_kum!N62,dati_kum!N62-dati_kum!M62)</f>
        <v>6.3292479999999998</v>
      </c>
      <c r="R23" s="10">
        <f>IF(MONTH(dati_kum!O$42)=1,dati_kum!O62,dati_kum!O62-dati_kum!N62)</f>
        <v>8.756019000000002</v>
      </c>
      <c r="S23" s="10">
        <f>IF(MONTH(dati_kum!P$42)=1,dati_kum!P62,dati_kum!P62-dati_kum!O62)</f>
        <v>6.0352999999999923</v>
      </c>
      <c r="T23" s="10">
        <f>IF(MONTH(dati_kum!Q$42)=1,dati_kum!Q62,dati_kum!Q62-dati_kum!P62)</f>
        <v>29.381547999999999</v>
      </c>
      <c r="U23" s="10">
        <f>IF(MONTH(dati_kum!R$42)=1,dati_kum!R62,dati_kum!R62-dati_kum!Q62)</f>
        <v>6.2879090000000026</v>
      </c>
      <c r="V23" s="10">
        <f>IF(MONTH(dati_kum!S$42)=1,dati_kum!S62,dati_kum!S62-dati_kum!R62)</f>
        <v>2.9123699999999957</v>
      </c>
      <c r="W23" s="10">
        <f>IF(MONTH(dati_kum!T$42)=1,dati_kum!T62,dati_kum!T62-dati_kum!S62)</f>
        <v>2.0357790000000051</v>
      </c>
      <c r="X23" s="10">
        <f>IF(MONTH(dati_kum!U$42)=1,dati_kum!U62,dati_kum!U62-dati_kum!T62)</f>
        <v>7.7134250000000009</v>
      </c>
      <c r="Y23" s="10">
        <f>IF(MONTH(dati_kum!V$42)=1,dati_kum!V62,dati_kum!V62-dati_kum!U62)</f>
        <v>4.2170899999999989</v>
      </c>
      <c r="Z23" s="10">
        <f>IF(MONTH(dati_kum!W$42)=1,dati_kum!W62,dati_kum!W62-dati_kum!V62)</f>
        <v>5.2057809999999947</v>
      </c>
      <c r="AA23" s="10">
        <f>IF(MONTH(dati_kum!X$42)=1,dati_kum!X62,dati_kum!X62-dati_kum!W62)</f>
        <v>10.920236000000003</v>
      </c>
      <c r="AB23" s="10">
        <f>IF(MONTH(dati_kum!Y$42)=1,dati_kum!Y62,dati_kum!Y62-dati_kum!X62)</f>
        <v>4.5701350000000076</v>
      </c>
      <c r="AC23" s="10">
        <f>IF(MONTH(dati_kum!Z$42)=1,dati_kum!Z62,dati_kum!Z62-dati_kum!Y62)</f>
        <v>5.5297529999999995</v>
      </c>
      <c r="AD23" s="10">
        <f>IF(MONTH(dati_kum!AA$42)=1,dati_kum!AA62,dati_kum!AA62-dati_kum!Z62)</f>
        <v>11.764226999999991</v>
      </c>
      <c r="AE23" s="10">
        <f>IF(MONTH(dati_kum!AB$42)=1,dati_kum!AB62,dati_kum!AB62-dati_kum!AA62)</f>
        <v>6.2714399999999983</v>
      </c>
      <c r="AF23" s="10">
        <f>IF(MONTH(dati_kum!AC$42)=1,dati_kum!AC62,dati_kum!AC62-dati_kum!AB62)</f>
        <v>4.7193550000000002</v>
      </c>
      <c r="AG23" s="10">
        <f>IF(MONTH(dati_kum!AD$42)=1,dati_kum!AD62,dati_kum!AD62-dati_kum!AC62)</f>
        <v>9.6784850000000002</v>
      </c>
      <c r="AH23" s="10">
        <f>IF(MONTH(dati_kum!AE$42)=1,dati_kum!AE62,dati_kum!AE62-dati_kum!AD62)</f>
        <v>4.6134649999999997</v>
      </c>
      <c r="AI23" s="10">
        <f>IF(MONTH(dati_kum!AF$42)=1,dati_kum!AF62,dati_kum!AF62-dati_kum!AE62)</f>
        <v>3.1315470000000012</v>
      </c>
      <c r="AJ23" s="10">
        <f>IF(MONTH(dati_kum!AG$42)=1,dati_kum!AG62,dati_kum!AG62-dati_kum!AF62)</f>
        <v>7.9105239999999988</v>
      </c>
      <c r="AK23" s="10">
        <f>IF(MONTH(dati_kum!AH$42)=1,dati_kum!AH62,dati_kum!AH62-dati_kum!AG62)</f>
        <v>3.8742349999999988</v>
      </c>
      <c r="AL23" s="10">
        <f>IF(MONTH(dati_kum!AI$42)=1,dati_kum!AI62,dati_kum!AI62-dati_kum!AH62)</f>
        <v>5.3956850000000003</v>
      </c>
      <c r="AM23" s="10">
        <f>IF(MONTH(dati_kum!AJ$42)=1,dati_kum!AJ62,dati_kum!AJ62-dati_kum!AI62)</f>
        <v>6.1250330000000019</v>
      </c>
      <c r="AN23" s="10">
        <f>IF(MONTH(dati_kum!AK$42)=1,dati_kum!AK62,dati_kum!AK62-dati_kum!AJ62)</f>
        <v>7.6078290000000024</v>
      </c>
      <c r="AO23" s="10">
        <f>IF(MONTH(dati_kum!AL$42)=1,dati_kum!AL62,dati_kum!AL62-dati_kum!AK62)</f>
        <v>9.6373719999999992</v>
      </c>
      <c r="AP23" s="10">
        <f>IF(MONTH(dati_kum!AM$42)=1,dati_kum!AM62,dati_kum!AM62-dati_kum!AL62)</f>
        <v>11.370313000000003</v>
      </c>
      <c r="AQ23" s="10">
        <f>IF(MONTH(dati_kum!AN$42)=1,dati_kum!AN62,dati_kum!AN62-dati_kum!AM62)</f>
        <v>7.9272059999999982</v>
      </c>
      <c r="AR23" s="10">
        <f>IF(MONTH(dati_kum!AO$42)=1,dati_kum!AO62,dati_kum!AO62-dati_kum!AN62)</f>
        <v>9.9299689999999998</v>
      </c>
      <c r="AS23" s="10">
        <f>IF(MONTH(dati_kum!AP$42)=1,dati_kum!AP62,dati_kum!AP62-dati_kum!AO62)</f>
        <v>11.876854999999999</v>
      </c>
      <c r="AT23" s="10">
        <f>IF(MONTH(dati_kum!AQ$42)=1,dati_kum!AQ62,dati_kum!AQ62-dati_kum!AP62)</f>
        <v>6.2734580000000015</v>
      </c>
      <c r="AU23" s="10">
        <f>IF(MONTH(dati_kum!AR$42)=1,dati_kum!AR62,dati_kum!AR62-dati_kum!AQ62)</f>
        <v>5.1045849999999966</v>
      </c>
      <c r="AV23" s="10">
        <f>IF(MONTH(dati_kum!AS$42)=1,dati_kum!AS62,dati_kum!AS62-dati_kum!AR62)</f>
        <v>5.0373930000000016</v>
      </c>
      <c r="AW23" s="10">
        <f>IF(MONTH(dati_kum!AT$42)=1,dati_kum!AT62,dati_kum!AT62-dati_kum!AS62)</f>
        <v>7.2215130000000016</v>
      </c>
      <c r="AX23" s="10">
        <f>IF(MONTH(dati_kum!AU$42)=1,dati_kum!AU62,dati_kum!AU62-dati_kum!AT62)</f>
        <v>8.0021920000000009</v>
      </c>
      <c r="AY23" s="10">
        <f>IF(MONTH(dati_kum!AV$42)=1,dati_kum!AV62,dati_kum!AV62-dati_kum!AU62)</f>
        <v>12.351303999999999</v>
      </c>
      <c r="AZ23" s="10">
        <f>IF(MONTH(dati_kum!AW$42)=1,dati_kum!AW62,dati_kum!AW62-dati_kum!AV62)</f>
        <v>8.1218899999999934</v>
      </c>
      <c r="BA23" s="10">
        <f>IF(MONTH(dati_kum!AX$42)=1,dati_kum!AX62,dati_kum!AX62-dati_kum!AW62)</f>
        <v>7.130976000000004</v>
      </c>
      <c r="BB23" s="10">
        <f>IF(MONTH(dati_kum!AY$42)=1,dati_kum!AY62,dati_kum!AY62-dati_kum!AX62)</f>
        <v>14.017873000000009</v>
      </c>
      <c r="BC23" s="10">
        <f>IF(MONTH(dati_kum!AZ$42)=1,dati_kum!AZ62,dati_kum!AZ62-dati_kum!AY62)</f>
        <v>10.016881999999995</v>
      </c>
      <c r="BD23" s="10">
        <f>IF(MONTH(dati_kum!BA$42)=1,dati_kum!BA62,dati_kum!BA62-dati_kum!AZ62)</f>
        <v>14.282209</v>
      </c>
      <c r="BE23" s="10"/>
    </row>
    <row r="24" spans="1:57" ht="18.600000000000001" hidden="1" customHeight="1">
      <c r="A24" s="103" t="s">
        <v>119</v>
      </c>
      <c r="B24" s="104">
        <v>26443</v>
      </c>
      <c r="C24" s="110">
        <f t="shared" si="2"/>
        <v>0.22172426538532619</v>
      </c>
      <c r="D24" s="110">
        <f t="shared" si="5"/>
        <v>1.5710225090266539E-2</v>
      </c>
      <c r="E24" s="111">
        <v>38386.186999999998</v>
      </c>
      <c r="F24" s="103"/>
      <c r="G24" t="s">
        <v>22</v>
      </c>
      <c r="H24" s="10">
        <f>IF(MONTH(dati_kum!E$42)=1,dati_kum!E63,dati_kum!E63-dati_kum!D63)</f>
        <v>3.222E-3</v>
      </c>
      <c r="I24" s="10">
        <f>IF(MONTH(dati_kum!F$42)=1,dati_kum!F63,dati_kum!F63-dati_kum!E63)</f>
        <v>1.7369999999999998E-3</v>
      </c>
      <c r="J24" s="10">
        <f>IF(MONTH(dati_kum!G$42)=1,dati_kum!G63,dati_kum!G63-dati_kum!F63)</f>
        <v>2.9490000000000002E-3</v>
      </c>
      <c r="K24" s="10">
        <f>IF(MONTH(dati_kum!H$42)=1,dati_kum!H63,dati_kum!H63-dati_kum!G63)</f>
        <v>-1.8679999999999999E-3</v>
      </c>
      <c r="L24" s="10">
        <f>IF(MONTH(dati_kum!I$42)=1,dati_kum!I63,dati_kum!I63-dati_kum!H63)</f>
        <v>-2.7160000000000001E-3</v>
      </c>
      <c r="M24" s="10">
        <f>IF(MONTH(dati_kum!J$42)=1,dati_kum!J63,dati_kum!J63-dati_kum!I63)</f>
        <v>2.9339999999999995E-3</v>
      </c>
      <c r="N24" s="10">
        <f>IF(MONTH(dati_kum!K$42)=1,dati_kum!K63,dati_kum!K63-dati_kum!J63)</f>
        <v>-4.9919999999999999E-3</v>
      </c>
      <c r="O24" s="10">
        <f>IF(MONTH(dati_kum!L$42)=1,dati_kum!L63,dati_kum!L63-dati_kum!K63)</f>
        <v>6.2699999999999995E-4</v>
      </c>
      <c r="P24" s="10">
        <f>IF(MONTH(dati_kum!M$42)=1,dati_kum!M63,dati_kum!M63-dati_kum!L63)</f>
        <v>-5.5099999999999984E-4</v>
      </c>
      <c r="Q24" s="10">
        <f>IF(MONTH(dati_kum!N$42)=1,dati_kum!N63,dati_kum!N63-dati_kum!M63)</f>
        <v>1.2899999999999997E-3</v>
      </c>
      <c r="R24" s="10">
        <f>IF(MONTH(dati_kum!O$42)=1,dati_kum!O63,dati_kum!O63-dati_kum!N63)</f>
        <v>-5.5299999999999967E-4</v>
      </c>
      <c r="S24" s="10">
        <f>IF(MONTH(dati_kum!P$42)=1,dati_kum!P63,dati_kum!P63-dati_kum!O63)</f>
        <v>-4.3100000000000018E-4</v>
      </c>
      <c r="T24" s="10">
        <f>IF(MONTH(dati_kum!Q$42)=1,dati_kum!Q63,dati_kum!Q63-dati_kum!P63)</f>
        <v>1.4530000000000001E-3</v>
      </c>
      <c r="U24" s="10">
        <f>IF(MONTH(dati_kum!R$42)=1,dati_kum!R63,dati_kum!R63-dati_kum!Q63)</f>
        <v>-9.7400000000000004E-4</v>
      </c>
      <c r="V24" s="10">
        <f>IF(MONTH(dati_kum!S$42)=1,dati_kum!S63,dati_kum!S63-dati_kum!R63)</f>
        <v>-4.7899999999999999E-4</v>
      </c>
      <c r="W24" s="10">
        <f>IF(MONTH(dati_kum!T$42)=1,dati_kum!T63,dati_kum!T63-dati_kum!S63)</f>
        <v>0</v>
      </c>
      <c r="X24" s="10">
        <f>IF(MONTH(dati_kum!U$42)=1,dati_kum!U63,dati_kum!U63-dati_kum!T63)</f>
        <v>0</v>
      </c>
      <c r="Y24" s="10">
        <f>IF(MONTH(dati_kum!V$42)=1,dati_kum!V63,dati_kum!V63-dati_kum!U63)</f>
        <v>2.3800000000000001E-4</v>
      </c>
      <c r="Z24" s="10">
        <f>IF(MONTH(dati_kum!W$42)=1,dati_kum!W63,dati_kum!W63-dati_kum!V63)</f>
        <v>-2.3800000000000001E-4</v>
      </c>
      <c r="AA24" s="10">
        <f>IF(MONTH(dati_kum!X$42)=1,dati_kum!X63,dati_kum!X63-dati_kum!W63)</f>
        <v>0</v>
      </c>
      <c r="AB24" s="10">
        <f>IF(MONTH(dati_kum!Y$42)=1,dati_kum!Y63,dati_kum!Y63-dati_kum!X63)</f>
        <v>0</v>
      </c>
      <c r="AC24" s="10">
        <f>IF(MONTH(dati_kum!Z$42)=1,dati_kum!Z63,dati_kum!Z63-dati_kum!Y63)</f>
        <v>4.2900000000000002E-4</v>
      </c>
      <c r="AD24" s="10">
        <f>IF(MONTH(dati_kum!AA$42)=1,dati_kum!AA63,dati_kum!AA63-dati_kum!Z63)</f>
        <v>-3.0900000000000003E-4</v>
      </c>
      <c r="AE24" s="10">
        <f>IF(MONTH(dati_kum!AB$42)=1,dati_kum!AB63,dati_kum!AB63-dati_kum!AA63)</f>
        <v>-1.2E-4</v>
      </c>
      <c r="AF24" s="10">
        <f>IF(MONTH(dati_kum!AC$42)=1,dati_kum!AC63,dati_kum!AC63-dati_kum!AB63)</f>
        <v>1.2E-4</v>
      </c>
      <c r="AG24" s="10">
        <f>IF(MONTH(dati_kum!AD$42)=1,dati_kum!AD63,dati_kum!AD63-dati_kum!AC63)</f>
        <v>1.4800000000000002E-4</v>
      </c>
      <c r="AH24" s="10">
        <f>IF(MONTH(dati_kum!AE$42)=1,dati_kum!AE63,dati_kum!AE63-dati_kum!AD63)</f>
        <v>-2.6800000000000001E-4</v>
      </c>
      <c r="AI24" s="10">
        <f>IF(MONTH(dati_kum!AF$42)=1,dati_kum!AF63,dati_kum!AF63-dati_kum!AE63)</f>
        <v>0</v>
      </c>
      <c r="AJ24" s="10">
        <f>IF(MONTH(dati_kum!AG$42)=1,dati_kum!AG63,dati_kum!AG63-dati_kum!AF63)</f>
        <v>1.4999999999999999E-4</v>
      </c>
      <c r="AK24" s="10">
        <f>IF(MONTH(dati_kum!AH$42)=1,dati_kum!AH63,dati_kum!AH63-dati_kum!AG63)</f>
        <v>4.4800000000000005E-4</v>
      </c>
      <c r="AL24" s="10">
        <f>IF(MONTH(dati_kum!AI$42)=1,dati_kum!AI63,dati_kum!AI63-dati_kum!AH63)</f>
        <v>2.5469999999999998E-3</v>
      </c>
      <c r="AM24" s="10">
        <f>IF(MONTH(dati_kum!AJ$42)=1,dati_kum!AJ63,dati_kum!AJ63-dati_kum!AI63)</f>
        <v>-2.849E-3</v>
      </c>
      <c r="AN24" s="10">
        <f>IF(MONTH(dati_kum!AK$42)=1,dati_kum!AK63,dati_kum!AK63-dati_kum!AJ63)</f>
        <v>-2.9599999999999998E-4</v>
      </c>
      <c r="AO24" s="10">
        <f>IF(MONTH(dati_kum!AL$42)=1,dati_kum!AL63,dati_kum!AL63-dati_kum!AK63)</f>
        <v>5.0000000000000001E-4</v>
      </c>
      <c r="AP24" s="10">
        <f>IF(MONTH(dati_kum!AM$42)=1,dati_kum!AM63,dati_kum!AM63-dati_kum!AL63)</f>
        <v>-4.5899999999999999E-4</v>
      </c>
      <c r="AQ24" s="10">
        <f>IF(MONTH(dati_kum!AN$42)=1,dati_kum!AN63,dati_kum!AN63-dati_kum!AM63)</f>
        <v>1.07E-4</v>
      </c>
      <c r="AR24" s="10">
        <f>IF(MONTH(dati_kum!AO$42)=1,dati_kum!AO63,dati_kum!AO63-dati_kum!AN63)</f>
        <v>2.4399999999999999E-4</v>
      </c>
      <c r="AS24" s="10">
        <f>IF(MONTH(dati_kum!AP$42)=1,dati_kum!AP63,dati_kum!AP63-dati_kum!AO63)</f>
        <v>9.1000000000000016E-5</v>
      </c>
      <c r="AT24" s="10">
        <f>IF(MONTH(dati_kum!AQ$42)=1,dati_kum!AQ63,dati_kum!AQ63-dati_kum!AP63)</f>
        <v>2.0379999999999999E-3</v>
      </c>
      <c r="AU24" s="10">
        <f>IF(MONTH(dati_kum!AR$42)=1,dati_kum!AR63,dati_kum!AR63-dati_kum!AQ63)</f>
        <v>7.8790000000000006E-3</v>
      </c>
      <c r="AV24" s="10">
        <f>IF(MONTH(dati_kum!AS$42)=1,dati_kum!AS63,dati_kum!AS63-dati_kum!AR63)</f>
        <v>-1.0085E-2</v>
      </c>
      <c r="AW24" s="10">
        <f>IF(MONTH(dati_kum!AT$42)=1,dati_kum!AT63,dati_kum!AT63-dati_kum!AS63)</f>
        <v>6.6930000000000002E-3</v>
      </c>
      <c r="AX24" s="10">
        <f>IF(MONTH(dati_kum!AU$42)=1,dati_kum!AU63,dati_kum!AU63-dati_kum!AT63)</f>
        <v>1.0260000000000009E-3</v>
      </c>
      <c r="AY24" s="10">
        <f>IF(MONTH(dati_kum!AV$42)=1,dati_kum!AV63,dati_kum!AV63-dati_kum!AU63)</f>
        <v>-3.5880000000000009E-3</v>
      </c>
      <c r="AZ24" s="10">
        <f>IF(MONTH(dati_kum!AW$42)=1,dati_kum!AW63,dati_kum!AW63-dati_kum!AV63)</f>
        <v>-3.7959999999999999E-3</v>
      </c>
      <c r="BA24" s="10">
        <f>IF(MONTH(dati_kum!AX$42)=1,dati_kum!AX63,dati_kum!AX63-dati_kum!AW63)</f>
        <v>-5.0199999999999995E-4</v>
      </c>
      <c r="BB24" s="10">
        <f>IF(MONTH(dati_kum!AY$42)=1,dati_kum!AY63,dati_kum!AY63-dati_kum!AX63)</f>
        <v>1.585E-3</v>
      </c>
      <c r="BC24" s="10">
        <f>IF(MONTH(dati_kum!AZ$42)=1,dati_kum!AZ63,dati_kum!AZ63-dati_kum!AY63)</f>
        <v>-1.585E-3</v>
      </c>
      <c r="BD24" s="10">
        <f>IF(MONTH(dati_kum!BA$42)=1,dati_kum!BA63,dati_kum!BA63-dati_kum!AZ63)</f>
        <v>5.2459999999999998E-3</v>
      </c>
      <c r="BE24" s="10"/>
    </row>
    <row r="25" spans="1:57" ht="17.45" hidden="1" customHeight="1">
      <c r="A25" s="103" t="s">
        <v>121</v>
      </c>
      <c r="B25" s="104">
        <v>26653</v>
      </c>
      <c r="C25" s="110">
        <f t="shared" si="2"/>
        <v>0.21758793969849255</v>
      </c>
      <c r="D25" s="110">
        <f t="shared" si="5"/>
        <v>7.9416102560223578E-3</v>
      </c>
      <c r="E25" s="111">
        <v>38386.186999999998</v>
      </c>
      <c r="F25" s="103"/>
      <c r="G25" s="114" t="s">
        <v>194</v>
      </c>
      <c r="H25" s="115">
        <f t="shared" ref="H25:AW25" si="6">H9+H10+H13+H14+H15</f>
        <v>31.396589000000002</v>
      </c>
      <c r="I25" s="115">
        <f t="shared" si="6"/>
        <v>54.635999999999989</v>
      </c>
      <c r="J25" s="115">
        <f t="shared" si="6"/>
        <v>65.394287000000006</v>
      </c>
      <c r="K25" s="115">
        <f t="shared" si="6"/>
        <v>38.165245999999996</v>
      </c>
      <c r="L25" s="115">
        <f t="shared" si="6"/>
        <v>40.429161999999991</v>
      </c>
      <c r="M25" s="115">
        <f t="shared" si="6"/>
        <v>31.921953000000013</v>
      </c>
      <c r="N25" s="115">
        <f t="shared" si="6"/>
        <v>38.166066999999991</v>
      </c>
      <c r="O25" s="115">
        <f t="shared" si="6"/>
        <v>48.680273000000007</v>
      </c>
      <c r="P25" s="115">
        <f t="shared" si="6"/>
        <v>26.869099999999982</v>
      </c>
      <c r="Q25" s="115">
        <f t="shared" si="6"/>
        <v>38.605333000000009</v>
      </c>
      <c r="R25" s="115">
        <f t="shared" si="6"/>
        <v>45.834742999999982</v>
      </c>
      <c r="S25" s="115">
        <f t="shared" si="6"/>
        <v>28.115777000000016</v>
      </c>
      <c r="T25" s="115">
        <f t="shared" si="6"/>
        <v>42.279521000000003</v>
      </c>
      <c r="U25" s="115">
        <f t="shared" si="6"/>
        <v>58.219958999999996</v>
      </c>
      <c r="V25" s="115">
        <f t="shared" si="6"/>
        <v>72.309701999999987</v>
      </c>
      <c r="W25" s="115">
        <f t="shared" si="6"/>
        <v>45.442860000000003</v>
      </c>
      <c r="X25" s="115">
        <f t="shared" si="6"/>
        <v>48.765703999999999</v>
      </c>
      <c r="Y25" s="115">
        <f t="shared" si="6"/>
        <v>32.510987</v>
      </c>
      <c r="Z25" s="115">
        <f t="shared" si="6"/>
        <v>44.273646000000006</v>
      </c>
      <c r="AA25" s="115">
        <f t="shared" si="6"/>
        <v>53.585852000000003</v>
      </c>
      <c r="AB25" s="115">
        <f t="shared" si="6"/>
        <v>27.477113999999993</v>
      </c>
      <c r="AC25" s="115">
        <f t="shared" si="6"/>
        <v>40.856596000000017</v>
      </c>
      <c r="AD25" s="115">
        <f t="shared" si="6"/>
        <v>45.892508999999983</v>
      </c>
      <c r="AE25" s="115">
        <f t="shared" si="6"/>
        <v>29.659124999999982</v>
      </c>
      <c r="AF25" s="115">
        <f t="shared" si="6"/>
        <v>46.028722000000002</v>
      </c>
      <c r="AG25" s="115">
        <f t="shared" si="6"/>
        <v>62.138813000000006</v>
      </c>
      <c r="AH25" s="115">
        <f t="shared" si="6"/>
        <v>80.83155099999999</v>
      </c>
      <c r="AI25" s="115">
        <f t="shared" si="6"/>
        <v>44.224238999999997</v>
      </c>
      <c r="AJ25" s="115">
        <f t="shared" si="6"/>
        <v>51.208497000000015</v>
      </c>
      <c r="AK25" s="115">
        <f t="shared" si="6"/>
        <v>26.674319999999987</v>
      </c>
      <c r="AL25" s="115">
        <f t="shared" si="6"/>
        <v>40.863703000000015</v>
      </c>
      <c r="AM25" s="115">
        <f t="shared" si="6"/>
        <v>50.63287499999997</v>
      </c>
      <c r="AN25" s="115">
        <f t="shared" si="6"/>
        <v>23.646027000000021</v>
      </c>
      <c r="AO25" s="115">
        <f t="shared" si="6"/>
        <v>40.232495999999983</v>
      </c>
      <c r="AP25" s="115">
        <f t="shared" si="6"/>
        <v>45.47984000000001</v>
      </c>
      <c r="AQ25" s="115">
        <f t="shared" si="6"/>
        <v>23.917922999999991</v>
      </c>
      <c r="AR25" s="115">
        <f t="shared" si="6"/>
        <v>47.846581999999998</v>
      </c>
      <c r="AS25" s="115">
        <f t="shared" si="6"/>
        <v>62.872834999999995</v>
      </c>
      <c r="AT25" s="115">
        <f t="shared" si="6"/>
        <v>66.929026999999991</v>
      </c>
      <c r="AU25" s="115">
        <f t="shared" si="6"/>
        <v>61.407431000000003</v>
      </c>
      <c r="AV25" s="115">
        <f t="shared" si="6"/>
        <v>54.452201000000017</v>
      </c>
      <c r="AW25" s="115">
        <f t="shared" si="6"/>
        <v>26.406246999999997</v>
      </c>
      <c r="AX25" s="115">
        <f t="shared" ref="AX25:AY25" si="7">AX9+AX10+AX13+AX14+AX15</f>
        <v>43.607961999999993</v>
      </c>
      <c r="AY25" s="115">
        <f t="shared" si="7"/>
        <v>50.775513000000011</v>
      </c>
      <c r="AZ25" s="115">
        <f t="shared" ref="AZ25:BA25" si="8">AZ9+AZ10+AZ13+AZ14+AZ15</f>
        <v>25.630608000000002</v>
      </c>
      <c r="BA25" s="115">
        <f t="shared" si="8"/>
        <v>43.410921999999999</v>
      </c>
      <c r="BB25" s="115">
        <f t="shared" ref="BB25:BC25" si="9">BB9+BB10+BB13+BB14+BB15</f>
        <v>46.342145000000002</v>
      </c>
      <c r="BC25" s="115">
        <f t="shared" si="9"/>
        <v>26.16828499999998</v>
      </c>
      <c r="BD25" s="115">
        <f t="shared" ref="BD25" si="10">BD9+BD10+BD13+BD14+BD15</f>
        <v>51.981981999999995</v>
      </c>
      <c r="BE25" s="115"/>
    </row>
    <row r="26" spans="1:57" hidden="1">
      <c r="A26" s="103" t="s">
        <v>122</v>
      </c>
      <c r="B26" s="104">
        <v>26955</v>
      </c>
      <c r="C26" s="110">
        <f t="shared" si="2"/>
        <v>0.218360151871271</v>
      </c>
      <c r="D26" s="110">
        <f t="shared" si="5"/>
        <v>1.1330807038607338E-2</v>
      </c>
      <c r="E26" s="111">
        <v>38386.186999999998</v>
      </c>
      <c r="F26" s="103"/>
      <c r="G26" s="9" t="s">
        <v>96</v>
      </c>
      <c r="H26" s="5"/>
      <c r="I26" s="5"/>
      <c r="J26" s="5"/>
      <c r="K26" s="5"/>
      <c r="L26" s="5"/>
      <c r="M26" s="5"/>
      <c r="N26" s="5"/>
      <c r="O26" s="5"/>
      <c r="P26" s="5"/>
      <c r="Q26" s="5"/>
      <c r="AR26" s="147">
        <v>1</v>
      </c>
      <c r="AS26" s="147">
        <v>2</v>
      </c>
      <c r="AT26" s="147">
        <v>3</v>
      </c>
      <c r="AU26" s="147">
        <v>4</v>
      </c>
      <c r="AV26" s="147">
        <v>5</v>
      </c>
      <c r="AW26" s="147">
        <v>6</v>
      </c>
      <c r="AX26" s="147">
        <v>7</v>
      </c>
      <c r="AY26" s="147">
        <v>8</v>
      </c>
      <c r="AZ26" s="147">
        <v>9</v>
      </c>
      <c r="BA26" s="147">
        <v>10</v>
      </c>
      <c r="BB26" s="147">
        <v>11</v>
      </c>
      <c r="BC26" s="147">
        <v>12</v>
      </c>
    </row>
    <row r="27" spans="1:57" hidden="1">
      <c r="A27" s="103" t="s">
        <v>84</v>
      </c>
      <c r="B27" s="104">
        <v>26833</v>
      </c>
      <c r="C27" s="110">
        <f t="shared" ref="C27" si="11">B27/B14-1</f>
        <v>0.20831269419552401</v>
      </c>
      <c r="D27" s="110">
        <f t="shared" si="5"/>
        <v>-4.5260619551104053E-3</v>
      </c>
      <c r="E27" s="111">
        <v>38386.186999999998</v>
      </c>
      <c r="F27" s="103"/>
      <c r="G27" s="7" t="s">
        <v>5</v>
      </c>
      <c r="T27" s="14">
        <v>1076.8774019999998</v>
      </c>
      <c r="U27" s="14">
        <v>957.97935300000006</v>
      </c>
      <c r="V27" s="14">
        <v>850.93956999999989</v>
      </c>
      <c r="W27" s="14">
        <v>1002.0590399999999</v>
      </c>
      <c r="X27" s="14">
        <v>1008.3100470000001</v>
      </c>
      <c r="Y27" s="14">
        <v>1027.9030139999998</v>
      </c>
      <c r="Z27" s="14">
        <v>1084.7373439999999</v>
      </c>
      <c r="AA27" s="14">
        <v>1070.980127</v>
      </c>
      <c r="AB27" s="14">
        <v>1024.2296589999999</v>
      </c>
      <c r="AC27" s="14">
        <v>1062.1459970000001</v>
      </c>
      <c r="AD27" s="14">
        <v>1042.953773</v>
      </c>
      <c r="AE27" s="14">
        <v>1035.076333</v>
      </c>
      <c r="AF27" s="15">
        <v>1252.551550629129</v>
      </c>
      <c r="AG27" s="15">
        <v>1039.34904824879</v>
      </c>
      <c r="AH27" s="15">
        <v>869.39614966541524</v>
      </c>
      <c r="AI27" s="15">
        <v>1139.3986857066377</v>
      </c>
      <c r="AJ27" s="15">
        <v>1106.4248318427719</v>
      </c>
      <c r="AK27" s="15">
        <v>1237.9094651687863</v>
      </c>
      <c r="AL27" s="142">
        <v>1255.4832289189721</v>
      </c>
      <c r="AM27" s="142">
        <v>1228.8839626117638</v>
      </c>
      <c r="AN27" s="142">
        <v>1137.6461757268082</v>
      </c>
      <c r="AO27" s="142">
        <v>1183.2646919693682</v>
      </c>
      <c r="AP27" s="142">
        <v>1173.4400954834252</v>
      </c>
      <c r="AQ27" s="142">
        <v>1180.8246360281323</v>
      </c>
      <c r="AR27" s="163">
        <v>1313.0981889999998</v>
      </c>
      <c r="AS27" s="164">
        <v>1065.9577899999999</v>
      </c>
      <c r="AT27" s="164">
        <v>922.36924700000009</v>
      </c>
      <c r="AU27" s="164">
        <v>1196.785384</v>
      </c>
      <c r="AV27" s="164">
        <v>1223.2900980000002</v>
      </c>
      <c r="AW27" s="164">
        <v>1282.5347740000002</v>
      </c>
      <c r="AX27" s="164">
        <v>1307.30798</v>
      </c>
      <c r="AY27" s="164">
        <v>1279.3893549999998</v>
      </c>
      <c r="AZ27" s="164">
        <v>1229.1409180000003</v>
      </c>
      <c r="BA27" s="164">
        <v>1256.910421</v>
      </c>
      <c r="BB27" s="164">
        <v>1233.0315799999998</v>
      </c>
      <c r="BC27" s="164">
        <v>1242.9338779999998</v>
      </c>
      <c r="BD27" s="10"/>
    </row>
    <row r="28" spans="1:57" hidden="1">
      <c r="A28" s="103" t="s">
        <v>123</v>
      </c>
      <c r="B28" s="104">
        <v>26975</v>
      </c>
      <c r="C28" s="110">
        <f>B28/B15-1</f>
        <v>0.21503535876762303</v>
      </c>
      <c r="D28" s="110">
        <f>B28/B27-1</f>
        <v>5.2919912048596807E-3</v>
      </c>
      <c r="E28" s="111">
        <v>40348.048000000003</v>
      </c>
      <c r="F28" s="103"/>
      <c r="G28" s="7" t="s">
        <v>63</v>
      </c>
      <c r="T28" s="14">
        <v>34.799999999999997</v>
      </c>
      <c r="U28" s="14">
        <v>21.3</v>
      </c>
      <c r="V28" s="14">
        <v>20</v>
      </c>
      <c r="W28" s="14">
        <v>40</v>
      </c>
      <c r="X28" s="14">
        <v>50</v>
      </c>
      <c r="Y28" s="14">
        <v>48</v>
      </c>
      <c r="Z28" s="14">
        <v>34</v>
      </c>
      <c r="AA28" s="14">
        <v>35.4</v>
      </c>
      <c r="AB28" s="14">
        <v>23.9</v>
      </c>
      <c r="AC28" s="14">
        <v>31</v>
      </c>
      <c r="AD28" s="14">
        <v>32</v>
      </c>
      <c r="AE28" s="14">
        <v>31.600000000000023</v>
      </c>
      <c r="AF28" s="15">
        <v>65.2</v>
      </c>
      <c r="AG28" s="15">
        <v>23.1</v>
      </c>
      <c r="AH28" s="15">
        <v>34.1</v>
      </c>
      <c r="AI28" s="15">
        <v>52.2</v>
      </c>
      <c r="AJ28" s="15">
        <v>91.3</v>
      </c>
      <c r="AK28" s="15">
        <v>159.4</v>
      </c>
      <c r="AL28" s="142">
        <v>75.3</v>
      </c>
      <c r="AM28" s="142">
        <v>71.2</v>
      </c>
      <c r="AN28" s="142">
        <v>30.1</v>
      </c>
      <c r="AO28" s="142">
        <v>30.1</v>
      </c>
      <c r="AP28" s="142">
        <v>30.1</v>
      </c>
      <c r="AQ28" s="142">
        <v>35.742451999999957</v>
      </c>
      <c r="AR28" s="163">
        <v>68</v>
      </c>
      <c r="AS28" s="164">
        <v>20.6</v>
      </c>
      <c r="AT28" s="164">
        <v>24</v>
      </c>
      <c r="AU28" s="164">
        <v>102</v>
      </c>
      <c r="AV28" s="164">
        <v>84.5</v>
      </c>
      <c r="AW28" s="164">
        <v>141</v>
      </c>
      <c r="AX28" s="164">
        <v>45.8</v>
      </c>
      <c r="AY28" s="164">
        <v>36.700000000000003</v>
      </c>
      <c r="AZ28" s="164">
        <v>70.099999999999994</v>
      </c>
      <c r="BA28" s="164">
        <v>39.299999999999997</v>
      </c>
      <c r="BB28" s="164">
        <v>28.1</v>
      </c>
      <c r="BC28" s="164">
        <v>30.601999999999975</v>
      </c>
      <c r="BD28" s="10"/>
    </row>
    <row r="29" spans="1:57" hidden="1">
      <c r="A29" s="103" t="s">
        <v>124</v>
      </c>
      <c r="B29" s="104">
        <v>27134</v>
      </c>
      <c r="C29" s="110">
        <f>B29/B17-1</f>
        <v>0.20264160978636636</v>
      </c>
      <c r="D29" s="110">
        <f>B29/B28-1</f>
        <v>5.8943466172380887E-3</v>
      </c>
      <c r="E29" s="111">
        <v>40348.048000000003</v>
      </c>
      <c r="F29" s="103"/>
      <c r="G29" s="7" t="s">
        <v>3</v>
      </c>
      <c r="T29" s="14">
        <v>320.77199999999999</v>
      </c>
      <c r="U29" s="14">
        <v>309.06199999999995</v>
      </c>
      <c r="V29" s="14">
        <v>307.45299999999997</v>
      </c>
      <c r="W29" s="14">
        <v>318.90299999999996</v>
      </c>
      <c r="X29" s="14">
        <v>305.66500000000002</v>
      </c>
      <c r="Y29" s="14">
        <v>306.04799999999994</v>
      </c>
      <c r="Z29" s="14">
        <v>313.21999999999997</v>
      </c>
      <c r="AA29" s="14">
        <v>318.28699999999992</v>
      </c>
      <c r="AB29" s="14">
        <v>309.19499999999994</v>
      </c>
      <c r="AC29" s="14">
        <v>319.51599999999996</v>
      </c>
      <c r="AD29" s="14">
        <v>328.01799999999997</v>
      </c>
      <c r="AE29" s="14">
        <v>330.09500000000025</v>
      </c>
      <c r="AF29" s="15">
        <v>365.8</v>
      </c>
      <c r="AG29" s="15">
        <v>323.7</v>
      </c>
      <c r="AH29" s="15">
        <v>278.89999999999998</v>
      </c>
      <c r="AI29" s="15">
        <v>362.7</v>
      </c>
      <c r="AJ29" s="15">
        <v>310.89999999999998</v>
      </c>
      <c r="AK29" s="15">
        <v>327.2</v>
      </c>
      <c r="AL29" s="142">
        <v>345.4</v>
      </c>
      <c r="AM29" s="142">
        <v>350.9</v>
      </c>
      <c r="AN29" s="142">
        <v>330.4</v>
      </c>
      <c r="AO29" s="142">
        <v>352.2</v>
      </c>
      <c r="AP29" s="142">
        <v>372.1</v>
      </c>
      <c r="AQ29" s="142">
        <v>376.47756000000038</v>
      </c>
      <c r="AR29" s="163">
        <v>363</v>
      </c>
      <c r="AS29" s="164">
        <v>293.3</v>
      </c>
      <c r="AT29" s="164">
        <v>296.3</v>
      </c>
      <c r="AU29" s="164">
        <v>327.8</v>
      </c>
      <c r="AV29" s="164">
        <v>336.1</v>
      </c>
      <c r="AW29" s="164">
        <v>356.9</v>
      </c>
      <c r="AX29" s="164">
        <v>372.5</v>
      </c>
      <c r="AY29" s="164">
        <v>367</v>
      </c>
      <c r="AZ29" s="164">
        <v>370.1</v>
      </c>
      <c r="BA29" s="164">
        <v>379.7</v>
      </c>
      <c r="BB29" s="164">
        <v>361.9</v>
      </c>
      <c r="BC29" s="164">
        <v>420.8987259999999</v>
      </c>
      <c r="BD29" s="10"/>
    </row>
    <row r="30" spans="1:57" hidden="1">
      <c r="A30" s="103" t="s">
        <v>125</v>
      </c>
      <c r="B30" s="104">
        <v>27335</v>
      </c>
      <c r="C30" s="110">
        <f>B30/B18-1</f>
        <v>0.17262236712281753</v>
      </c>
      <c r="D30" s="110">
        <f>B30/B29-1</f>
        <v>7.4076804009730601E-3</v>
      </c>
      <c r="E30" s="111">
        <v>40348.048000000003</v>
      </c>
      <c r="F30" s="112"/>
      <c r="G30" s="7" t="s">
        <v>12</v>
      </c>
      <c r="T30" s="14">
        <v>94.691999999999979</v>
      </c>
      <c r="U30" s="14">
        <v>86.416999999999987</v>
      </c>
      <c r="V30" s="14">
        <v>83.446000000000012</v>
      </c>
      <c r="W30" s="14">
        <v>96.965000000000003</v>
      </c>
      <c r="X30" s="14">
        <v>91.991</v>
      </c>
      <c r="Y30" s="14">
        <v>104.38700000000001</v>
      </c>
      <c r="Z30" s="14">
        <v>109.08099999999999</v>
      </c>
      <c r="AA30" s="14">
        <v>112.19299999999998</v>
      </c>
      <c r="AB30" s="14">
        <v>111.039</v>
      </c>
      <c r="AC30" s="14">
        <v>102.38400000000001</v>
      </c>
      <c r="AD30" s="14">
        <v>98.108000000000004</v>
      </c>
      <c r="AE30" s="14">
        <v>96.997000000000014</v>
      </c>
      <c r="AF30" s="15">
        <v>103.70599999999999</v>
      </c>
      <c r="AG30" s="15">
        <v>89.260999999999996</v>
      </c>
      <c r="AH30" s="15">
        <v>86.800999999999988</v>
      </c>
      <c r="AI30" s="15">
        <v>105.86043097871017</v>
      </c>
      <c r="AJ30" s="15">
        <v>101.48773767931118</v>
      </c>
      <c r="AK30" s="15">
        <v>113.06023975702756</v>
      </c>
      <c r="AL30" s="142">
        <v>112.39992058500144</v>
      </c>
      <c r="AM30" s="142">
        <v>113.47703916488528</v>
      </c>
      <c r="AN30" s="142">
        <v>116.22477354054043</v>
      </c>
      <c r="AO30" s="142">
        <v>106.03843372647749</v>
      </c>
      <c r="AP30" s="142">
        <v>102.37440963027726</v>
      </c>
      <c r="AQ30" s="142">
        <v>104.29305493776916</v>
      </c>
      <c r="AR30" s="163">
        <v>107.71100000000001</v>
      </c>
      <c r="AS30" s="164">
        <v>99.144999999999996</v>
      </c>
      <c r="AT30" s="164">
        <v>95.102999999999994</v>
      </c>
      <c r="AU30" s="164">
        <v>107.71899999999999</v>
      </c>
      <c r="AV30" s="164">
        <v>106.93100000000001</v>
      </c>
      <c r="AW30" s="164">
        <v>116.509</v>
      </c>
      <c r="AX30" s="164">
        <v>115.50300000000001</v>
      </c>
      <c r="AY30" s="164">
        <v>119.37499999999999</v>
      </c>
      <c r="AZ30" s="164">
        <v>120.81300000000002</v>
      </c>
      <c r="BA30" s="164">
        <v>111.32499999999999</v>
      </c>
      <c r="BB30" s="164">
        <v>110.148</v>
      </c>
      <c r="BC30" s="164">
        <v>103.74999999999994</v>
      </c>
      <c r="BD30" s="10"/>
    </row>
    <row r="31" spans="1:57" hidden="1">
      <c r="A31" s="103" t="s">
        <v>126</v>
      </c>
      <c r="B31" s="104">
        <v>27427</v>
      </c>
      <c r="C31" s="110">
        <f>B31/B19-1</f>
        <v>0.15089589190550123</v>
      </c>
      <c r="D31" s="110">
        <f>B31/B30-1</f>
        <v>3.3656484360709005E-3</v>
      </c>
      <c r="E31" s="111">
        <v>40348.048000000003</v>
      </c>
      <c r="F31" s="103"/>
      <c r="G31" s="7" t="s">
        <v>64</v>
      </c>
      <c r="T31" s="14">
        <v>0.48899999999999999</v>
      </c>
      <c r="U31" s="14">
        <v>0.42</v>
      </c>
      <c r="V31" s="14">
        <v>0.433</v>
      </c>
      <c r="W31" s="14">
        <v>0.45400000000000001</v>
      </c>
      <c r="X31" s="14">
        <v>0.41799999999999998</v>
      </c>
      <c r="Y31" s="14">
        <v>0.40600000000000003</v>
      </c>
      <c r="Z31" s="14">
        <v>0.39300000000000002</v>
      </c>
      <c r="AA31" s="14">
        <v>0.39100000000000001</v>
      </c>
      <c r="AB31" s="14">
        <v>0.41799999999999998</v>
      </c>
      <c r="AC31" s="14">
        <v>0.373</v>
      </c>
      <c r="AD31" s="14">
        <v>0.40500000000000003</v>
      </c>
      <c r="AE31" s="14">
        <v>0.5</v>
      </c>
      <c r="AF31" s="15">
        <v>0.47297889935283416</v>
      </c>
      <c r="AG31" s="15">
        <v>0.45383220632014726</v>
      </c>
      <c r="AH31" s="15">
        <v>0.43372749728824073</v>
      </c>
      <c r="AI31" s="15">
        <v>0.45348595786525686</v>
      </c>
      <c r="AJ31" s="15">
        <v>0.40529713369759546</v>
      </c>
      <c r="AK31" s="15">
        <v>0.40177126317632822</v>
      </c>
      <c r="AL31" s="142">
        <v>0.38669097641619266</v>
      </c>
      <c r="AM31" s="142">
        <v>0.40225605230696798</v>
      </c>
      <c r="AN31" s="142">
        <v>0.43740925187834645</v>
      </c>
      <c r="AO31" s="142">
        <v>0.39770939922101467</v>
      </c>
      <c r="AP31" s="142">
        <v>0.43487590038509871</v>
      </c>
      <c r="AQ31" s="142">
        <v>0.46996546209197732</v>
      </c>
      <c r="AR31" s="163">
        <v>0.48099999999999998</v>
      </c>
      <c r="AS31" s="164">
        <v>0.46200000000000002</v>
      </c>
      <c r="AT31" s="164">
        <v>0.441</v>
      </c>
      <c r="AU31" s="164">
        <v>0.46100000000000002</v>
      </c>
      <c r="AV31" s="164">
        <v>0.41199999999999998</v>
      </c>
      <c r="AW31" s="164">
        <v>0.40899999999999997</v>
      </c>
      <c r="AX31" s="164">
        <v>0.39300000000000002</v>
      </c>
      <c r="AY31" s="164">
        <v>0.40899999999999997</v>
      </c>
      <c r="AZ31" s="164">
        <v>0.44500000000000001</v>
      </c>
      <c r="BA31" s="164">
        <v>0.40500000000000003</v>
      </c>
      <c r="BB31" s="164">
        <v>0.443</v>
      </c>
      <c r="BC31" s="164">
        <v>0.439</v>
      </c>
      <c r="BD31" s="10"/>
    </row>
    <row r="32" spans="1:57" hidden="1">
      <c r="A32" s="103" t="s">
        <v>127</v>
      </c>
      <c r="B32" s="104">
        <v>27770</v>
      </c>
      <c r="C32" s="110">
        <f>B32/B20-1</f>
        <v>0.12097848464053618</v>
      </c>
      <c r="D32" s="110">
        <f>B32/B31-1</f>
        <v>1.250592481860946E-2</v>
      </c>
      <c r="E32" s="111">
        <v>40348.048000000003</v>
      </c>
      <c r="F32" s="103"/>
      <c r="G32" s="7" t="s">
        <v>11</v>
      </c>
      <c r="T32" s="14">
        <v>7</v>
      </c>
      <c r="U32" s="14">
        <v>6.5</v>
      </c>
      <c r="V32" s="14">
        <v>7</v>
      </c>
      <c r="W32" s="14">
        <v>7</v>
      </c>
      <c r="X32" s="14">
        <v>6.9</v>
      </c>
      <c r="Y32" s="14">
        <v>6.5</v>
      </c>
      <c r="Z32" s="14">
        <v>6.9</v>
      </c>
      <c r="AA32" s="14">
        <v>7.5</v>
      </c>
      <c r="AB32" s="14">
        <v>7.5</v>
      </c>
      <c r="AC32" s="14">
        <v>8.4</v>
      </c>
      <c r="AD32" s="14">
        <v>7.8</v>
      </c>
      <c r="AE32" s="14">
        <v>6.7999999999999972</v>
      </c>
      <c r="AF32" s="15">
        <v>5.5</v>
      </c>
      <c r="AG32" s="15">
        <v>4.9000000000000004</v>
      </c>
      <c r="AH32" s="15">
        <v>5.6000000000000005</v>
      </c>
      <c r="AI32" s="15">
        <v>5.5</v>
      </c>
      <c r="AJ32" s="15">
        <v>5.4</v>
      </c>
      <c r="AK32" s="15">
        <v>5</v>
      </c>
      <c r="AL32" s="142">
        <v>5.4</v>
      </c>
      <c r="AM32" s="142">
        <v>6</v>
      </c>
      <c r="AN32" s="142">
        <v>5.9</v>
      </c>
      <c r="AO32" s="142">
        <v>6.8999999999999995</v>
      </c>
      <c r="AP32" s="142">
        <v>6.3</v>
      </c>
      <c r="AQ32" s="142">
        <v>6</v>
      </c>
      <c r="AR32" s="163">
        <v>4.8999999999999995</v>
      </c>
      <c r="AS32" s="164">
        <v>5.0999999999999996</v>
      </c>
      <c r="AT32" s="164">
        <v>6.5</v>
      </c>
      <c r="AU32" s="164">
        <v>6.1</v>
      </c>
      <c r="AV32" s="164">
        <v>5.5</v>
      </c>
      <c r="AW32" s="164">
        <v>4.7</v>
      </c>
      <c r="AX32" s="164">
        <v>5.3</v>
      </c>
      <c r="AY32" s="164">
        <v>5.8</v>
      </c>
      <c r="AZ32" s="164">
        <v>5.7</v>
      </c>
      <c r="BA32" s="164">
        <v>6</v>
      </c>
      <c r="BB32" s="164">
        <v>6</v>
      </c>
      <c r="BC32" s="164">
        <v>5.7</v>
      </c>
      <c r="BD32" s="10"/>
    </row>
    <row r="33" spans="1:56" hidden="1">
      <c r="A33" s="103" t="s">
        <v>128</v>
      </c>
      <c r="B33" s="104">
        <v>27385</v>
      </c>
      <c r="C33" s="110">
        <f t="shared" ref="C33:C45" si="12">B33/B21-1</f>
        <v>7.9296890395302189E-2</v>
      </c>
      <c r="D33" s="110">
        <f t="shared" ref="D33:D45" si="13">B33/B32-1</f>
        <v>-1.3863881886928331E-2</v>
      </c>
      <c r="E33" s="111">
        <v>40348.048000000003</v>
      </c>
      <c r="F33" s="103"/>
      <c r="G33" s="7" t="s">
        <v>65</v>
      </c>
      <c r="T33" s="14">
        <v>237</v>
      </c>
      <c r="U33" s="14">
        <v>190</v>
      </c>
      <c r="V33" s="14">
        <v>67</v>
      </c>
      <c r="W33" s="14">
        <v>170</v>
      </c>
      <c r="X33" s="14">
        <v>181</v>
      </c>
      <c r="Y33" s="14">
        <v>200</v>
      </c>
      <c r="Z33" s="14">
        <v>228.1</v>
      </c>
      <c r="AA33" s="14">
        <v>208</v>
      </c>
      <c r="AB33" s="14">
        <v>215</v>
      </c>
      <c r="AC33" s="14">
        <v>224</v>
      </c>
      <c r="AD33" s="14">
        <v>207.1</v>
      </c>
      <c r="AE33" s="14">
        <v>216.79999999999995</v>
      </c>
      <c r="AF33" s="15">
        <v>260</v>
      </c>
      <c r="AG33" s="15">
        <v>217.7</v>
      </c>
      <c r="AH33" s="15">
        <v>75.8</v>
      </c>
      <c r="AI33" s="15">
        <v>186</v>
      </c>
      <c r="AJ33" s="15">
        <v>192</v>
      </c>
      <c r="AK33" s="15">
        <v>228</v>
      </c>
      <c r="AL33" s="142">
        <v>260</v>
      </c>
      <c r="AM33" s="142">
        <v>243</v>
      </c>
      <c r="AN33" s="142">
        <v>235</v>
      </c>
      <c r="AO33" s="142">
        <v>245</v>
      </c>
      <c r="AP33" s="142">
        <v>243</v>
      </c>
      <c r="AQ33" s="142">
        <v>249.21360000000004</v>
      </c>
      <c r="AR33" s="163">
        <v>294.39999999999998</v>
      </c>
      <c r="AS33" s="164">
        <v>230</v>
      </c>
      <c r="AT33" s="164">
        <v>65</v>
      </c>
      <c r="AU33" s="164">
        <v>196.7</v>
      </c>
      <c r="AV33" s="164">
        <v>205.9</v>
      </c>
      <c r="AW33" s="164">
        <v>231.7</v>
      </c>
      <c r="AX33" s="164">
        <v>274</v>
      </c>
      <c r="AY33" s="164">
        <v>250</v>
      </c>
      <c r="AZ33" s="164">
        <v>236</v>
      </c>
      <c r="BA33" s="164">
        <v>254.10000000000002</v>
      </c>
      <c r="BB33" s="164">
        <v>247.89999999999998</v>
      </c>
      <c r="BC33" s="164">
        <v>250.18792999999994</v>
      </c>
      <c r="BD33" s="10"/>
    </row>
    <row r="34" spans="1:56" hidden="1">
      <c r="A34" s="103" t="s">
        <v>129</v>
      </c>
      <c r="B34" s="104">
        <v>27588</v>
      </c>
      <c r="C34" s="110">
        <f t="shared" si="12"/>
        <v>6.4023449552607303E-2</v>
      </c>
      <c r="D34" s="110">
        <f t="shared" si="13"/>
        <v>7.4128172357130762E-3</v>
      </c>
      <c r="E34" s="111">
        <v>40348.048000000003</v>
      </c>
      <c r="F34" s="103"/>
      <c r="G34" s="7" t="s">
        <v>66</v>
      </c>
      <c r="T34" s="14">
        <v>3.585</v>
      </c>
      <c r="U34" s="14">
        <v>3.585</v>
      </c>
      <c r="V34" s="14">
        <v>3.585</v>
      </c>
      <c r="W34" s="14">
        <v>3.585</v>
      </c>
      <c r="X34" s="14">
        <v>3.585</v>
      </c>
      <c r="Y34" s="14">
        <v>3.585</v>
      </c>
      <c r="Z34" s="14">
        <v>3.585</v>
      </c>
      <c r="AA34" s="14">
        <v>3.585</v>
      </c>
      <c r="AB34" s="14">
        <v>3.585</v>
      </c>
      <c r="AC34" s="14">
        <v>3.585</v>
      </c>
      <c r="AD34" s="14">
        <v>3.585</v>
      </c>
      <c r="AE34" s="14">
        <v>3.2219999999999995</v>
      </c>
      <c r="AF34" s="15">
        <v>4.2572048341307855</v>
      </c>
      <c r="AG34" s="15">
        <v>4.4184564671446189</v>
      </c>
      <c r="AH34" s="15">
        <v>4.4611304779963827</v>
      </c>
      <c r="AI34" s="15">
        <v>4.4409498445064699</v>
      </c>
      <c r="AJ34" s="15">
        <v>4.3619861671095101</v>
      </c>
      <c r="AK34" s="15">
        <v>4.3188847570928557</v>
      </c>
      <c r="AL34" s="142">
        <v>4.3187274864762015</v>
      </c>
      <c r="AM34" s="142">
        <v>4.4094091240920124</v>
      </c>
      <c r="AN34" s="142">
        <v>4.3899179993861281</v>
      </c>
      <c r="AO34" s="142">
        <v>4.4308059658419001</v>
      </c>
      <c r="AP34" s="142">
        <v>4.4392250503335813</v>
      </c>
      <c r="AQ34" s="142">
        <v>3.7103018258895473</v>
      </c>
      <c r="AR34" s="163">
        <v>4.7632999999999992</v>
      </c>
      <c r="AS34" s="164">
        <v>4.8959999999999999</v>
      </c>
      <c r="AT34" s="164">
        <v>4.9106999999999994</v>
      </c>
      <c r="AU34" s="164">
        <v>4.9194999999999993</v>
      </c>
      <c r="AV34" s="164">
        <v>4.8181000000000003</v>
      </c>
      <c r="AW34" s="164">
        <v>4.7666000000000004</v>
      </c>
      <c r="AX34" s="164">
        <v>4.7572999999999999</v>
      </c>
      <c r="AY34" s="164">
        <v>4.8556999999999997</v>
      </c>
      <c r="AZ34" s="164">
        <v>4.8304</v>
      </c>
      <c r="BA34" s="164">
        <v>4.8666999999999998</v>
      </c>
      <c r="BB34" s="164">
        <v>4.9046000000000003</v>
      </c>
      <c r="BC34" s="164">
        <v>4.8676000000000004</v>
      </c>
      <c r="BD34" s="10"/>
    </row>
    <row r="35" spans="1:56" hidden="1">
      <c r="A35" s="103" t="s">
        <v>130</v>
      </c>
      <c r="B35" s="104">
        <v>27432</v>
      </c>
      <c r="C35" s="110">
        <f t="shared" si="12"/>
        <v>5.3699008988246089E-2</v>
      </c>
      <c r="D35" s="110">
        <f t="shared" si="13"/>
        <v>-5.6546324488908617E-3</v>
      </c>
      <c r="E35" s="111">
        <v>40348.048000000003</v>
      </c>
      <c r="F35" s="103"/>
      <c r="G35" s="7" t="s">
        <v>67</v>
      </c>
      <c r="T35" s="14">
        <v>14.1</v>
      </c>
      <c r="U35" s="14">
        <v>0.60000000000000009</v>
      </c>
      <c r="V35" s="14">
        <v>0.79999999999999993</v>
      </c>
      <c r="W35" s="14">
        <v>12.4</v>
      </c>
      <c r="X35" s="14">
        <v>0.10000000000000009</v>
      </c>
      <c r="Y35" s="14">
        <v>1</v>
      </c>
      <c r="Z35" s="14">
        <v>14.799999999999999</v>
      </c>
      <c r="AA35" s="14">
        <v>0.39999999999999991</v>
      </c>
      <c r="AB35" s="14">
        <v>1</v>
      </c>
      <c r="AC35" s="14">
        <v>13.7</v>
      </c>
      <c r="AD35" s="14">
        <v>0.39999999999999991</v>
      </c>
      <c r="AE35" s="14">
        <v>1.1000000000000001</v>
      </c>
      <c r="AF35" s="15">
        <v>15.45</v>
      </c>
      <c r="AG35" s="15">
        <v>1.1399999999999997</v>
      </c>
      <c r="AH35" s="15">
        <v>0.44999999999999996</v>
      </c>
      <c r="AI35" s="15">
        <v>14.979999999999999</v>
      </c>
      <c r="AJ35" s="15">
        <v>2.4000000000000004</v>
      </c>
      <c r="AK35" s="15">
        <v>0.55000000000000004</v>
      </c>
      <c r="AL35" s="142">
        <v>16.559999999999999</v>
      </c>
      <c r="AM35" s="142">
        <v>3.12</v>
      </c>
      <c r="AN35" s="142">
        <v>0.56000000000000005</v>
      </c>
      <c r="AO35" s="142">
        <v>15.741975</v>
      </c>
      <c r="AP35" s="142">
        <v>2.7326450000000007</v>
      </c>
      <c r="AQ35" s="142">
        <v>0.33000000000000007</v>
      </c>
      <c r="AR35" s="163">
        <v>17.565000000000001</v>
      </c>
      <c r="AS35" s="164">
        <v>1.6890000000000001</v>
      </c>
      <c r="AT35" s="164">
        <v>1.345</v>
      </c>
      <c r="AU35" s="164">
        <v>19.521999999999998</v>
      </c>
      <c r="AV35" s="164">
        <v>1.3860000000000001</v>
      </c>
      <c r="AW35" s="164">
        <v>1.139</v>
      </c>
      <c r="AX35" s="164">
        <v>21.167999999999999</v>
      </c>
      <c r="AY35" s="164">
        <v>1.3870000000000005</v>
      </c>
      <c r="AZ35" s="164">
        <v>1.1080000000000001</v>
      </c>
      <c r="BA35" s="164">
        <v>20.666</v>
      </c>
      <c r="BB35" s="164">
        <v>1.2770000000000001</v>
      </c>
      <c r="BC35" s="164">
        <v>1.0879999999999999</v>
      </c>
      <c r="BD35" s="10"/>
    </row>
    <row r="36" spans="1:56" hidden="1">
      <c r="A36" s="103" t="s">
        <v>131</v>
      </c>
      <c r="B36" s="104">
        <v>27321</v>
      </c>
      <c r="C36" s="110">
        <f t="shared" si="12"/>
        <v>3.320349430851266E-2</v>
      </c>
      <c r="D36" s="110">
        <f t="shared" si="13"/>
        <v>-4.046369203849487E-3</v>
      </c>
      <c r="E36" s="111">
        <v>40348.048000000003</v>
      </c>
      <c r="F36" s="103"/>
      <c r="G36" s="7" t="s">
        <v>68</v>
      </c>
      <c r="T36" s="14">
        <v>11.300000000000002</v>
      </c>
      <c r="U36" s="14">
        <v>8.1999999999999993</v>
      </c>
      <c r="V36" s="14">
        <v>9.9</v>
      </c>
      <c r="W36" s="14">
        <v>8.1</v>
      </c>
      <c r="X36" s="14">
        <v>9.1999999999999993</v>
      </c>
      <c r="Y36" s="14">
        <v>8.3999999999999986</v>
      </c>
      <c r="Z36" s="14">
        <v>9.0000000000000018</v>
      </c>
      <c r="AA36" s="14">
        <v>9.1</v>
      </c>
      <c r="AB36" s="14">
        <v>7.9</v>
      </c>
      <c r="AC36" s="14">
        <v>7.5</v>
      </c>
      <c r="AD36" s="14">
        <v>7</v>
      </c>
      <c r="AE36" s="14">
        <v>6.4</v>
      </c>
      <c r="AF36" s="15">
        <v>11.374133285130529</v>
      </c>
      <c r="AG36" s="15">
        <v>8.3359421307829429</v>
      </c>
      <c r="AH36" s="15">
        <v>9.9400719000998343</v>
      </c>
      <c r="AI36" s="15">
        <v>8.7012339837796784</v>
      </c>
      <c r="AJ36" s="15">
        <v>9.1698497444558047</v>
      </c>
      <c r="AK36" s="15">
        <v>8.8130729824359761</v>
      </c>
      <c r="AL36" s="142">
        <v>9.7654977070627105</v>
      </c>
      <c r="AM36" s="142">
        <v>9.1028936509554743</v>
      </c>
      <c r="AN36" s="142">
        <v>8.2172907204191645</v>
      </c>
      <c r="AO36" s="142">
        <v>8.1224278873925027</v>
      </c>
      <c r="AP36" s="142">
        <v>7.0691317614302358</v>
      </c>
      <c r="AQ36" s="142">
        <v>6.6884542460551302</v>
      </c>
      <c r="AR36" s="163">
        <v>12.938000000000001</v>
      </c>
      <c r="AS36" s="164">
        <v>9.5619999999999994</v>
      </c>
      <c r="AT36" s="164">
        <v>10.531000000000001</v>
      </c>
      <c r="AU36" s="164">
        <v>10.058999999999999</v>
      </c>
      <c r="AV36" s="164">
        <v>10.183</v>
      </c>
      <c r="AW36" s="164">
        <v>9.4749999999999996</v>
      </c>
      <c r="AX36" s="164">
        <v>10.877000000000001</v>
      </c>
      <c r="AY36" s="164">
        <v>9.8130000000000006</v>
      </c>
      <c r="AZ36" s="164">
        <v>9.0030000000000001</v>
      </c>
      <c r="BA36" s="164">
        <v>9.2349999999999994</v>
      </c>
      <c r="BB36" s="164">
        <v>7.8310000000000004</v>
      </c>
      <c r="BC36" s="164">
        <v>9.3770000000000007</v>
      </c>
      <c r="BD36" s="10"/>
    </row>
    <row r="37" spans="1:56" hidden="1">
      <c r="A37" s="103" t="s">
        <v>132</v>
      </c>
      <c r="B37" s="104">
        <v>27211</v>
      </c>
      <c r="C37" s="110">
        <f t="shared" si="12"/>
        <v>2.0935729561400107E-2</v>
      </c>
      <c r="D37" s="110">
        <f t="shared" si="13"/>
        <v>-4.0262069470370365E-3</v>
      </c>
      <c r="E37" s="111">
        <v>40348.048000000003</v>
      </c>
      <c r="F37" s="103"/>
      <c r="G37" s="7" t="s">
        <v>69</v>
      </c>
      <c r="T37" s="14">
        <v>1.5</v>
      </c>
      <c r="U37" s="14">
        <v>1.6</v>
      </c>
      <c r="V37" s="14">
        <v>1.8</v>
      </c>
      <c r="W37" s="14">
        <v>1.5</v>
      </c>
      <c r="X37" s="14">
        <v>1.5</v>
      </c>
      <c r="Y37" s="14">
        <v>1.6</v>
      </c>
      <c r="Z37" s="14">
        <v>1.8999999999999997</v>
      </c>
      <c r="AA37" s="14">
        <v>2.1</v>
      </c>
      <c r="AB37" s="14">
        <v>2.1</v>
      </c>
      <c r="AC37" s="14">
        <v>1.8999999999999997</v>
      </c>
      <c r="AD37" s="14">
        <v>2</v>
      </c>
      <c r="AE37" s="14">
        <v>2.6000000000000014</v>
      </c>
      <c r="AF37" s="15">
        <v>2.4405686105147311</v>
      </c>
      <c r="AG37" s="15">
        <v>2.3480994445421608</v>
      </c>
      <c r="AH37" s="15">
        <v>2.7461107900308721</v>
      </c>
      <c r="AI37" s="15">
        <v>2.395135941776021</v>
      </c>
      <c r="AJ37" s="15">
        <v>2.4709291181977799</v>
      </c>
      <c r="AK37" s="15">
        <v>2.5908844090535958</v>
      </c>
      <c r="AL37" s="142">
        <v>2.7924881640156576</v>
      </c>
      <c r="AM37" s="142">
        <v>2.7322926195240389</v>
      </c>
      <c r="AN37" s="142">
        <v>2.691533214584235</v>
      </c>
      <c r="AO37" s="142">
        <v>2.7626399904352255</v>
      </c>
      <c r="AP37" s="142">
        <v>2.5480901409989287</v>
      </c>
      <c r="AQ37" s="142">
        <v>4.8812275563267491</v>
      </c>
      <c r="AR37" s="163">
        <v>2.2109999999999999</v>
      </c>
      <c r="AS37" s="164">
        <v>2.081</v>
      </c>
      <c r="AT37" s="164">
        <v>2.2029999999999998</v>
      </c>
      <c r="AU37" s="164">
        <v>2.16</v>
      </c>
      <c r="AV37" s="164">
        <v>2.14</v>
      </c>
      <c r="AW37" s="164">
        <v>2.1560000000000001</v>
      </c>
      <c r="AX37" s="164">
        <v>2.4990000000000001</v>
      </c>
      <c r="AY37" s="164">
        <v>2.3079999999999998</v>
      </c>
      <c r="AZ37" s="164">
        <v>2.278</v>
      </c>
      <c r="BA37" s="164">
        <v>2.3580000000000001</v>
      </c>
      <c r="BB37" s="164">
        <v>2.1549999999999998</v>
      </c>
      <c r="BC37" s="164">
        <v>6.0510000000000002</v>
      </c>
      <c r="BD37" s="10"/>
    </row>
    <row r="38" spans="1:56" hidden="1">
      <c r="A38" s="103" t="s">
        <v>133</v>
      </c>
      <c r="B38" s="104">
        <v>27212</v>
      </c>
      <c r="C38" s="110">
        <f t="shared" si="12"/>
        <v>9.5344092005194003E-3</v>
      </c>
      <c r="D38" s="110">
        <f t="shared" si="13"/>
        <v>3.6749843813188576E-5</v>
      </c>
      <c r="E38" s="111">
        <v>40348.048000000003</v>
      </c>
      <c r="F38" s="103"/>
      <c r="G38" s="7" t="s">
        <v>70</v>
      </c>
      <c r="T38" s="14">
        <v>346.64940200000001</v>
      </c>
      <c r="U38" s="14">
        <v>294.04535299999998</v>
      </c>
      <c r="V38" s="14">
        <v>297.13256999999999</v>
      </c>
      <c r="W38" s="14">
        <v>330.13203999999996</v>
      </c>
      <c r="X38" s="14">
        <v>328.57104699999996</v>
      </c>
      <c r="Y38" s="14">
        <v>339.10701399999999</v>
      </c>
      <c r="Z38" s="14">
        <v>355.528344</v>
      </c>
      <c r="AA38" s="14">
        <v>344.24412699999999</v>
      </c>
      <c r="AB38" s="14">
        <v>336.75265899999999</v>
      </c>
      <c r="AC38" s="14">
        <v>341.70799699999998</v>
      </c>
      <c r="AD38" s="14">
        <v>329.247773</v>
      </c>
      <c r="AE38" s="14">
        <v>332.40233299999977</v>
      </c>
      <c r="AF38" s="15">
        <v>412.006665</v>
      </c>
      <c r="AG38" s="15">
        <v>323.95371800000004</v>
      </c>
      <c r="AH38" s="15">
        <v>319.77310899999998</v>
      </c>
      <c r="AI38" s="15">
        <v>380.469449</v>
      </c>
      <c r="AJ38" s="15">
        <v>357.97103200000004</v>
      </c>
      <c r="AK38" s="15">
        <v>379.29461200000003</v>
      </c>
      <c r="AL38" s="142">
        <v>414.65990399999998</v>
      </c>
      <c r="AM38" s="142">
        <v>393.783072</v>
      </c>
      <c r="AN38" s="142">
        <v>397.41425099999998</v>
      </c>
      <c r="AO38" s="142">
        <v>403.67469999999997</v>
      </c>
      <c r="AP38" s="142">
        <v>375.55171799999999</v>
      </c>
      <c r="AQ38" s="142">
        <v>386.18101999999931</v>
      </c>
      <c r="AR38" s="163">
        <v>429.23988900000001</v>
      </c>
      <c r="AS38" s="164">
        <v>357.38078999999999</v>
      </c>
      <c r="AT38" s="164">
        <v>364.49954700000001</v>
      </c>
      <c r="AU38" s="164">
        <v>401.51788399999998</v>
      </c>
      <c r="AV38" s="164">
        <v>403.55699800000002</v>
      </c>
      <c r="AW38" s="164">
        <v>406.919174</v>
      </c>
      <c r="AX38" s="164">
        <v>447.09168</v>
      </c>
      <c r="AY38" s="164">
        <v>420.32365500000003</v>
      </c>
      <c r="AZ38" s="164">
        <v>403.17151799999999</v>
      </c>
      <c r="BA38" s="164">
        <v>421.71272099999999</v>
      </c>
      <c r="BB38" s="164">
        <v>404.20697999999999</v>
      </c>
      <c r="BC38" s="164">
        <v>403.32762200000025</v>
      </c>
      <c r="BD38" s="10"/>
    </row>
    <row r="39" spans="1:56" hidden="1">
      <c r="A39" s="103" t="s">
        <v>134</v>
      </c>
      <c r="B39" s="104">
        <v>27002</v>
      </c>
      <c r="C39" s="110">
        <f t="shared" si="12"/>
        <v>6.298214884656872E-3</v>
      </c>
      <c r="D39" s="110">
        <f t="shared" si="13"/>
        <v>-7.7171835954725765E-3</v>
      </c>
      <c r="E39" s="111">
        <v>40348.048000000003</v>
      </c>
      <c r="F39" s="103"/>
      <c r="G39" s="7" t="s">
        <v>10</v>
      </c>
      <c r="T39" s="14">
        <v>4.99</v>
      </c>
      <c r="U39" s="14">
        <v>36.25</v>
      </c>
      <c r="V39" s="14">
        <v>52.39</v>
      </c>
      <c r="W39" s="14">
        <v>13.02</v>
      </c>
      <c r="X39" s="14">
        <v>29.38</v>
      </c>
      <c r="Y39" s="14">
        <v>8.8699999999999992</v>
      </c>
      <c r="Z39" s="14">
        <v>8.23</v>
      </c>
      <c r="AA39" s="14">
        <v>29.78</v>
      </c>
      <c r="AB39" s="14">
        <v>5.84</v>
      </c>
      <c r="AC39" s="14">
        <v>8.08</v>
      </c>
      <c r="AD39" s="14">
        <v>27.29</v>
      </c>
      <c r="AE39" s="14">
        <v>6.5600000000000023</v>
      </c>
      <c r="AF39" s="15">
        <v>6.3440000000000003</v>
      </c>
      <c r="AG39" s="15">
        <v>40.037999999999997</v>
      </c>
      <c r="AH39" s="15">
        <v>50.390999999999998</v>
      </c>
      <c r="AI39" s="15">
        <v>15.698</v>
      </c>
      <c r="AJ39" s="15">
        <v>28.558</v>
      </c>
      <c r="AK39" s="15">
        <v>9.2799999999999994</v>
      </c>
      <c r="AL39" s="142">
        <v>8.5</v>
      </c>
      <c r="AM39" s="142">
        <v>30.757000000000001</v>
      </c>
      <c r="AN39" s="142">
        <v>6.3109999999999999</v>
      </c>
      <c r="AO39" s="142">
        <v>7.8959999999999999</v>
      </c>
      <c r="AP39" s="142">
        <v>26.79</v>
      </c>
      <c r="AQ39" s="142">
        <v>6.8370000000000175</v>
      </c>
      <c r="AR39" s="163">
        <v>7.8890000000000002</v>
      </c>
      <c r="AS39" s="164">
        <v>41.741999999999997</v>
      </c>
      <c r="AT39" s="164">
        <v>51.536000000000001</v>
      </c>
      <c r="AU39" s="164">
        <v>17.827000000000002</v>
      </c>
      <c r="AV39" s="164">
        <v>30.863</v>
      </c>
      <c r="AW39" s="164">
        <v>6.8609999999999998</v>
      </c>
      <c r="AX39" s="164">
        <v>7.4189999999999996</v>
      </c>
      <c r="AY39" s="164">
        <v>30.417999999999999</v>
      </c>
      <c r="AZ39" s="164">
        <v>5.5919999999999996</v>
      </c>
      <c r="BA39" s="164">
        <v>7.242</v>
      </c>
      <c r="BB39" s="164">
        <v>27.166</v>
      </c>
      <c r="BC39" s="164">
        <v>6.6449999999999996</v>
      </c>
      <c r="BD39" s="10"/>
    </row>
    <row r="40" spans="1:56" hidden="1">
      <c r="A40" s="103" t="s">
        <v>135</v>
      </c>
      <c r="B40" s="104">
        <v>27226</v>
      </c>
      <c r="C40" s="110">
        <f t="shared" si="12"/>
        <v>9.3049119555144166E-3</v>
      </c>
      <c r="D40" s="110">
        <f t="shared" si="13"/>
        <v>8.2956818013479872E-3</v>
      </c>
      <c r="E40" s="113">
        <v>41894.034198123933</v>
      </c>
      <c r="F40" s="103"/>
      <c r="G40" s="7" t="s">
        <v>220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5"/>
      <c r="AK40" s="15"/>
      <c r="AL40" s="143"/>
      <c r="AM40" s="142"/>
      <c r="AN40" s="142"/>
      <c r="AO40" s="142"/>
      <c r="AP40" s="142"/>
      <c r="AQ40" s="142"/>
      <c r="AR40" s="163">
        <v>0</v>
      </c>
      <c r="AS40" s="164">
        <v>0</v>
      </c>
      <c r="AT40" s="164">
        <v>0</v>
      </c>
      <c r="AU40" s="164">
        <v>0</v>
      </c>
      <c r="AV40" s="164">
        <v>31</v>
      </c>
      <c r="AW40" s="164">
        <v>0</v>
      </c>
      <c r="AX40" s="164">
        <v>0</v>
      </c>
      <c r="AY40" s="164">
        <v>31</v>
      </c>
      <c r="AZ40" s="164">
        <v>0</v>
      </c>
      <c r="BA40" s="164">
        <v>0</v>
      </c>
      <c r="BB40" s="164">
        <v>31</v>
      </c>
      <c r="BC40" s="164">
        <v>0</v>
      </c>
      <c r="BD40" s="10"/>
    </row>
    <row r="41" spans="1:56" hidden="1">
      <c r="A41" s="103" t="s">
        <v>136</v>
      </c>
      <c r="B41" s="104">
        <v>27248</v>
      </c>
      <c r="C41" s="110">
        <f t="shared" si="12"/>
        <v>4.2013709736861138E-3</v>
      </c>
      <c r="D41" s="110">
        <f t="shared" si="13"/>
        <v>8.0805112759851916E-4</v>
      </c>
      <c r="E41" s="113">
        <v>41894.034198123933</v>
      </c>
      <c r="F41" s="103"/>
      <c r="G41" s="7" t="s">
        <v>193</v>
      </c>
      <c r="T41" s="14">
        <f>T31+T32+T34+T35+T36+T37+T39</f>
        <v>42.964000000000006</v>
      </c>
      <c r="U41" s="14">
        <f t="shared" ref="U41:BC41" si="14">U31+U32+U34+U35+U36+U37+U39</f>
        <v>57.155000000000001</v>
      </c>
      <c r="V41" s="14">
        <f t="shared" si="14"/>
        <v>75.908000000000001</v>
      </c>
      <c r="W41" s="14">
        <f t="shared" si="14"/>
        <v>46.058999999999997</v>
      </c>
      <c r="X41" s="14">
        <f t="shared" si="14"/>
        <v>51.082999999999998</v>
      </c>
      <c r="Y41" s="14">
        <f t="shared" si="14"/>
        <v>30.360999999999997</v>
      </c>
      <c r="Z41" s="14">
        <f t="shared" si="14"/>
        <v>44.807999999999993</v>
      </c>
      <c r="AA41" s="14">
        <f t="shared" si="14"/>
        <v>52.856000000000002</v>
      </c>
      <c r="AB41" s="14">
        <f t="shared" si="14"/>
        <v>28.343</v>
      </c>
      <c r="AC41" s="14">
        <f t="shared" si="14"/>
        <v>43.537999999999997</v>
      </c>
      <c r="AD41" s="14">
        <f t="shared" si="14"/>
        <v>48.48</v>
      </c>
      <c r="AE41" s="14">
        <f t="shared" si="14"/>
        <v>27.182000000000002</v>
      </c>
      <c r="AF41" s="15">
        <f t="shared" si="14"/>
        <v>45.838885629128882</v>
      </c>
      <c r="AG41" s="15">
        <f t="shared" si="14"/>
        <v>61.634330248789865</v>
      </c>
      <c r="AH41" s="15">
        <f t="shared" si="14"/>
        <v>74.022040665415332</v>
      </c>
      <c r="AI41" s="15">
        <f t="shared" si="14"/>
        <v>52.168805727927428</v>
      </c>
      <c r="AJ41" s="15">
        <f t="shared" si="14"/>
        <v>52.766062163460688</v>
      </c>
      <c r="AK41" s="15">
        <f t="shared" si="14"/>
        <v>30.954613411758757</v>
      </c>
      <c r="AL41" s="142">
        <f t="shared" si="14"/>
        <v>47.723404333970763</v>
      </c>
      <c r="AM41" s="142">
        <f t="shared" si="14"/>
        <v>56.523851446878496</v>
      </c>
      <c r="AN41" s="142">
        <f t="shared" si="14"/>
        <v>28.507151186267876</v>
      </c>
      <c r="AO41" s="142">
        <f t="shared" si="14"/>
        <v>46.251558242890646</v>
      </c>
      <c r="AP41" s="142">
        <f t="shared" si="14"/>
        <v>50.313967853147844</v>
      </c>
      <c r="AQ41" s="142">
        <f t="shared" si="14"/>
        <v>28.916949090363424</v>
      </c>
      <c r="AR41" s="163">
        <f t="shared" si="14"/>
        <v>50.747300000000003</v>
      </c>
      <c r="AS41" s="164">
        <f t="shared" si="14"/>
        <v>65.531999999999996</v>
      </c>
      <c r="AT41" s="164">
        <f t="shared" si="14"/>
        <v>77.466700000000003</v>
      </c>
      <c r="AU41" s="164">
        <f t="shared" si="14"/>
        <v>61.04849999999999</v>
      </c>
      <c r="AV41" s="164">
        <f t="shared" si="14"/>
        <v>55.302099999999996</v>
      </c>
      <c r="AW41" s="164">
        <f t="shared" si="14"/>
        <v>29.506599999999999</v>
      </c>
      <c r="AX41" s="164">
        <f t="shared" si="14"/>
        <v>52.4133</v>
      </c>
      <c r="AY41" s="164">
        <f t="shared" si="14"/>
        <v>54.990699999999997</v>
      </c>
      <c r="AZ41" s="164">
        <f t="shared" si="14"/>
        <v>28.956399999999999</v>
      </c>
      <c r="BA41" s="164">
        <f t="shared" si="14"/>
        <v>50.772699999999993</v>
      </c>
      <c r="BB41" s="164">
        <f t="shared" si="14"/>
        <v>49.776600000000002</v>
      </c>
      <c r="BC41" s="164">
        <f t="shared" si="14"/>
        <v>34.167600000000007</v>
      </c>
      <c r="BD41" s="10"/>
    </row>
    <row r="42" spans="1:56" hidden="1">
      <c r="A42" s="103" t="s">
        <v>137</v>
      </c>
      <c r="B42" s="104">
        <v>27585</v>
      </c>
      <c r="C42" s="110">
        <f t="shared" si="12"/>
        <v>9.1457837936710362E-3</v>
      </c>
      <c r="D42" s="110">
        <f t="shared" si="13"/>
        <v>1.2367880211391569E-2</v>
      </c>
      <c r="E42" s="113">
        <v>41894.034198123933</v>
      </c>
      <c r="F42" s="103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ht="21" hidden="1" customHeight="1">
      <c r="A43" s="103" t="s">
        <v>138</v>
      </c>
      <c r="B43" s="103">
        <v>27726</v>
      </c>
      <c r="C43" s="110">
        <f t="shared" si="12"/>
        <v>1.0901666241295072E-2</v>
      </c>
      <c r="D43" s="110">
        <f t="shared" si="13"/>
        <v>5.1114736269712857E-3</v>
      </c>
      <c r="E43" s="113">
        <v>41894.034198123933</v>
      </c>
      <c r="F43" s="103"/>
      <c r="H43" s="6"/>
      <c r="K43" s="5"/>
      <c r="O43" s="5"/>
      <c r="P43" s="5"/>
      <c r="Q43" s="5"/>
    </row>
    <row r="44" spans="1:56" ht="33" hidden="1" customHeight="1">
      <c r="A44" s="103" t="s">
        <v>139</v>
      </c>
      <c r="B44" s="103">
        <v>27795</v>
      </c>
      <c r="C44" s="110">
        <f t="shared" si="12"/>
        <v>9.0025207057986556E-4</v>
      </c>
      <c r="D44" s="110">
        <f t="shared" si="13"/>
        <v>2.4886388227656209E-3</v>
      </c>
      <c r="E44" s="113">
        <v>41894.034198123933</v>
      </c>
      <c r="F44" s="103"/>
      <c r="G44" t="s">
        <v>59</v>
      </c>
      <c r="H44" s="6">
        <f ca="1">dati_kum!E34</f>
        <v>1</v>
      </c>
      <c r="K44" s="5"/>
      <c r="O44" s="5"/>
      <c r="P44" s="5"/>
      <c r="Q44" s="5"/>
    </row>
    <row r="45" spans="1:56" hidden="1">
      <c r="A45" s="103" t="s">
        <v>140</v>
      </c>
      <c r="B45" s="104">
        <v>27760</v>
      </c>
      <c r="C45" s="110">
        <f t="shared" si="12"/>
        <v>1.3693627898484495E-2</v>
      </c>
      <c r="D45" s="110">
        <f t="shared" si="13"/>
        <v>-1.2592192840439331E-3</v>
      </c>
      <c r="E45" s="113">
        <v>41894.034198123933</v>
      </c>
      <c r="F45" s="103"/>
      <c r="H45" s="6"/>
      <c r="K45" s="5"/>
      <c r="O45" s="5"/>
      <c r="P45" s="5"/>
      <c r="Q45" s="5"/>
    </row>
    <row r="46" spans="1:56" hidden="1">
      <c r="A46" s="103"/>
      <c r="B46" s="103"/>
      <c r="C46" s="107"/>
      <c r="D46" s="107"/>
      <c r="E46" s="103"/>
      <c r="F46" s="103"/>
      <c r="H46" s="6"/>
      <c r="K46" s="5"/>
      <c r="O46" s="5"/>
      <c r="P46" s="5"/>
      <c r="Q46" s="5"/>
    </row>
    <row r="47" spans="1:56" hidden="1">
      <c r="A47" s="103"/>
      <c r="B47" s="103"/>
      <c r="C47" s="107"/>
      <c r="D47" s="107"/>
      <c r="E47" s="103"/>
      <c r="F47" s="103"/>
      <c r="H47" s="6"/>
      <c r="K47" s="5"/>
      <c r="O47" s="5"/>
      <c r="P47" s="5"/>
      <c r="Q47" s="5"/>
    </row>
    <row r="48" spans="1:56" hidden="1">
      <c r="A48" s="103"/>
      <c r="B48" s="103"/>
      <c r="C48" s="107"/>
      <c r="D48" s="107"/>
      <c r="E48" s="103"/>
      <c r="F48" s="103"/>
      <c r="H48" s="6"/>
    </row>
    <row r="49" spans="1:8" hidden="1">
      <c r="A49" s="103"/>
      <c r="B49" s="103"/>
      <c r="C49" s="107"/>
      <c r="D49" s="107"/>
      <c r="E49" s="103"/>
      <c r="F49" s="103"/>
      <c r="H49" s="6"/>
    </row>
    <row r="50" spans="1:8">
      <c r="A50" s="103"/>
      <c r="B50" s="103"/>
      <c r="C50" s="107"/>
      <c r="D50" s="107"/>
      <c r="E50" s="103"/>
      <c r="F50" s="103"/>
      <c r="H50" s="6"/>
    </row>
    <row r="51" spans="1:8">
      <c r="H51" s="6"/>
    </row>
    <row r="52" spans="1:8">
      <c r="H52" s="6"/>
    </row>
    <row r="53" spans="1:8">
      <c r="H53" s="6"/>
    </row>
    <row r="54" spans="1:8">
      <c r="H54" s="6"/>
    </row>
    <row r="55" spans="1:8">
      <c r="H55" s="6"/>
    </row>
    <row r="56" spans="1:8">
      <c r="H56" s="6"/>
    </row>
    <row r="57" spans="1:8">
      <c r="H57" s="6"/>
    </row>
    <row r="58" spans="1:8">
      <c r="H58" s="6"/>
    </row>
    <row r="59" spans="1:8">
      <c r="H59" s="6"/>
    </row>
    <row r="60" spans="1:8">
      <c r="H60" s="6"/>
    </row>
    <row r="61" spans="1:8">
      <c r="H61" s="6"/>
    </row>
    <row r="62" spans="1:8">
      <c r="H62" s="6"/>
    </row>
    <row r="63" spans="1:8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  <row r="71" spans="8:8">
      <c r="H71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BB6A-8357-4620-B6E7-4FCC7AA89504}">
  <dimension ref="D4:H9"/>
  <sheetViews>
    <sheetView workbookViewId="0">
      <selection activeCell="H24" sqref="H24"/>
    </sheetView>
  </sheetViews>
  <sheetFormatPr defaultRowHeight="15"/>
  <sheetData>
    <row r="4" spans="4:8">
      <c r="D4" s="38" t="s">
        <v>49</v>
      </c>
      <c r="E4" s="18">
        <f ca="1">Kopsavilkums!B5</f>
        <v>397.664264</v>
      </c>
      <c r="F4" s="18">
        <f ca="1">Kopsavilkums!C5</f>
        <v>431.29412200000002</v>
      </c>
      <c r="G4" s="19">
        <f ca="1">Kopsavilkums!F5</f>
        <v>429.23988900000001</v>
      </c>
      <c r="H4" s="42">
        <f ca="1">Kopsavilkums!H5</f>
        <v>0.47857458093790228</v>
      </c>
    </row>
    <row r="5" spans="4:8">
      <c r="D5" s="38" t="s">
        <v>50</v>
      </c>
      <c r="E5" s="18">
        <f ca="1">Kopsavilkums!B6</f>
        <v>342.50642599999998</v>
      </c>
      <c r="F5" s="18">
        <f ca="1">Kopsavilkums!C6</f>
        <v>327.39997799999998</v>
      </c>
      <c r="G5" s="19">
        <f ca="1">Kopsavilkums!F6</f>
        <v>363</v>
      </c>
      <c r="H5" s="42">
        <f ca="1">Kopsavilkums!H6</f>
        <v>-9.8071685950413325</v>
      </c>
    </row>
    <row r="6" spans="4:8">
      <c r="D6" s="38" t="s">
        <v>51</v>
      </c>
      <c r="E6" s="18">
        <f ca="1">Kopsavilkums!B7</f>
        <v>270.15186399999999</v>
      </c>
      <c r="F6" s="18">
        <f ca="1">Kopsavilkums!C7</f>
        <v>316.81269900000001</v>
      </c>
      <c r="G6" s="19">
        <f ca="1">Kopsavilkums!F7</f>
        <v>294.39999999999998</v>
      </c>
      <c r="H6" s="42">
        <f ca="1">Kopsavilkums!H7</f>
        <v>7.6130091711956709</v>
      </c>
    </row>
    <row r="7" spans="4:8">
      <c r="D7" s="38" t="s">
        <v>53</v>
      </c>
      <c r="E7" s="18">
        <f ca="1">Kopsavilkums!B8</f>
        <v>66.341426999999996</v>
      </c>
      <c r="F7" s="18">
        <f ca="1">Kopsavilkums!C8</f>
        <v>137.08453299999999</v>
      </c>
      <c r="G7" s="19">
        <f ca="1">Kopsavilkums!F8</f>
        <v>68</v>
      </c>
      <c r="H7" s="42">
        <f ca="1">Kopsavilkums!H8</f>
        <v>101.59490147058824</v>
      </c>
    </row>
    <row r="8" spans="4:8">
      <c r="D8" s="38" t="s">
        <v>52</v>
      </c>
      <c r="E8" s="18">
        <f ca="1">Kopsavilkums!B9</f>
        <v>100.78356599999999</v>
      </c>
      <c r="F8" s="18">
        <f ca="1">Kopsavilkums!C9</f>
        <v>99.860339999999994</v>
      </c>
      <c r="G8" s="19">
        <f ca="1">Kopsavilkums!F9</f>
        <v>107.71100000000001</v>
      </c>
      <c r="H8" s="42">
        <f ca="1">Kopsavilkums!H9</f>
        <v>-7.2886334729043654</v>
      </c>
    </row>
    <row r="9" spans="4:8">
      <c r="D9" s="38" t="s">
        <v>61</v>
      </c>
      <c r="E9" s="18">
        <f ca="1">Kopsavilkums!B11</f>
        <v>47.846581999999898</v>
      </c>
      <c r="F9" s="18">
        <f ca="1">Kopsavilkums!C11</f>
        <v>51.981982000000244</v>
      </c>
      <c r="G9" s="19">
        <f ca="1">Kopsavilkums!F11</f>
        <v>50.747300000000003</v>
      </c>
      <c r="H9" s="42">
        <f ca="1">Kopsavilkums!H11</f>
        <v>2.4330003763751762</v>
      </c>
    </row>
  </sheetData>
  <conditionalFormatting sqref="H4:H9"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Saturs</vt:lpstr>
      <vt:lpstr>Ikmēneša</vt:lpstr>
      <vt:lpstr>Kopsavilkums</vt:lpstr>
      <vt:lpstr>Plāna izpildes dinamika</vt:lpstr>
      <vt:lpstr>dati_kum</vt:lpstr>
      <vt:lpstr>dati_ikm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cp:lastPrinted>2019-09-10T13:37:57Z</cp:lastPrinted>
  <dcterms:created xsi:type="dcterms:W3CDTF">2015-07-23T08:13:49Z</dcterms:created>
  <dcterms:modified xsi:type="dcterms:W3CDTF">2025-02-18T12:50:33Z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