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546" documentId="8_{11261E07-E3F3-4B3F-B892-FF4441BDA155}" xr6:coauthVersionLast="47" xr6:coauthVersionMax="47" xr10:uidLastSave="{CD6E7B95-29E9-40A2-8A92-D3A536B4FBBD}"/>
  <bookViews>
    <workbookView xWindow="28680" yWindow="-120" windowWidth="29040" windowHeight="15840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56" i="9" l="1"/>
  <c r="BC57" i="9"/>
  <c r="BC58" i="9"/>
  <c r="BC59" i="9"/>
  <c r="BF20" i="10" s="1"/>
  <c r="BC60" i="9"/>
  <c r="BC61" i="9"/>
  <c r="BC62" i="9"/>
  <c r="BC63" i="9"/>
  <c r="BF24" i="10" s="1"/>
  <c r="BC55" i="9"/>
  <c r="BF6" i="10"/>
  <c r="BF10" i="10"/>
  <c r="BF14" i="10"/>
  <c r="BF18" i="10"/>
  <c r="BF22" i="10"/>
  <c r="BF23" i="10"/>
  <c r="BC43" i="9"/>
  <c r="BC44" i="9"/>
  <c r="BC45" i="9"/>
  <c r="BC46" i="9"/>
  <c r="BC47" i="9"/>
  <c r="BC48" i="9"/>
  <c r="BF9" i="10" s="1"/>
  <c r="BC49" i="9"/>
  <c r="BC50" i="9"/>
  <c r="BC51" i="9"/>
  <c r="BC52" i="9"/>
  <c r="BF13" i="10" s="1"/>
  <c r="BC53" i="9"/>
  <c r="BC54" i="9"/>
  <c r="BC42" i="9"/>
  <c r="BF7" i="10" s="1"/>
  <c r="BB43" i="9"/>
  <c r="BB44" i="9"/>
  <c r="BB45" i="9"/>
  <c r="BB46" i="9"/>
  <c r="BB47" i="9"/>
  <c r="BF8" i="10" s="1"/>
  <c r="BB48" i="9"/>
  <c r="BB49" i="9"/>
  <c r="BB50" i="9"/>
  <c r="BB51" i="9"/>
  <c r="BF12" i="10" s="1"/>
  <c r="BB52" i="9"/>
  <c r="BB53" i="9"/>
  <c r="BB54" i="9"/>
  <c r="BB55" i="9"/>
  <c r="BF16" i="10" s="1"/>
  <c r="BB56" i="9"/>
  <c r="BF17" i="10" s="1"/>
  <c r="BB57" i="9"/>
  <c r="BB58" i="9"/>
  <c r="BB59" i="9"/>
  <c r="BB60" i="9"/>
  <c r="BF21" i="10" s="1"/>
  <c r="BB61" i="9"/>
  <c r="BB62" i="9"/>
  <c r="BB63" i="9"/>
  <c r="BB42" i="9"/>
  <c r="BE4" i="10" s="1"/>
  <c r="BA43" i="9"/>
  <c r="BA44" i="9"/>
  <c r="BA45" i="9"/>
  <c r="BA46" i="9"/>
  <c r="BA47" i="9"/>
  <c r="BA48" i="9"/>
  <c r="BA49" i="9"/>
  <c r="BA50" i="9"/>
  <c r="BA51" i="9"/>
  <c r="BA52" i="9"/>
  <c r="BA53" i="9"/>
  <c r="BA54" i="9"/>
  <c r="BE15" i="10" s="1"/>
  <c r="BA56" i="9"/>
  <c r="BA57" i="9"/>
  <c r="BA58" i="9"/>
  <c r="BA59" i="9"/>
  <c r="BA60" i="9"/>
  <c r="BA61" i="9"/>
  <c r="BA62" i="9"/>
  <c r="BA63" i="9"/>
  <c r="BE24" i="10" s="1"/>
  <c r="BA55" i="9"/>
  <c r="C147" i="16"/>
  <c r="C146" i="16"/>
  <c r="C152" i="16"/>
  <c r="F149" i="16" a="1"/>
  <c r="C154" i="16"/>
  <c r="F154" i="16" a="1"/>
  <c r="F153" i="16" a="1"/>
  <c r="F148" i="16" a="1"/>
  <c r="F151" i="16" a="1"/>
  <c r="F145" i="16" a="1"/>
  <c r="C148" i="16"/>
  <c r="C149" i="16"/>
  <c r="F152" i="16" a="1"/>
  <c r="F146" i="16" a="1"/>
  <c r="F155" i="16" a="1"/>
  <c r="C150" i="16"/>
  <c r="C153" i="16"/>
  <c r="F144" i="16" a="1"/>
  <c r="F150" i="16" a="1"/>
  <c r="C151" i="16"/>
  <c r="C155" i="16"/>
  <c r="F147" i="16" a="1"/>
  <c r="BF5" i="10" l="1"/>
  <c r="BF4" i="10"/>
  <c r="BE23" i="10"/>
  <c r="BE18" i="10"/>
  <c r="BF19" i="10"/>
  <c r="BF15" i="10"/>
  <c r="BF25" i="10" s="1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G150" i="16" s="1"/>
  <c r="F148" i="16"/>
  <c r="H148" i="16" s="1"/>
  <c r="F146" i="16"/>
  <c r="H146" i="16" s="1"/>
  <c r="F155" i="16"/>
  <c r="H155" i="16" s="1"/>
  <c r="F153" i="16"/>
  <c r="H153" i="16" s="1"/>
  <c r="F151" i="16"/>
  <c r="H151" i="16" s="1"/>
  <c r="F149" i="16"/>
  <c r="H149" i="16" s="1"/>
  <c r="F147" i="16"/>
  <c r="H147" i="16" s="1"/>
  <c r="F145" i="16"/>
  <c r="F144" i="16"/>
  <c r="D146" i="16"/>
  <c r="D147" i="16"/>
  <c r="D148" i="16"/>
  <c r="D149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5" i="16"/>
  <c r="D145" i="16" l="1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G11" i="20" a="1"/>
  <c r="F60" i="16" a="1"/>
  <c r="G15" i="16"/>
  <c r="G4" i="20" a="1"/>
  <c r="F175" i="16" a="1"/>
  <c r="C129" i="16"/>
  <c r="F29" i="16" a="1"/>
  <c r="F62" i="16" a="1"/>
  <c r="C56" i="16"/>
  <c r="C132" i="16"/>
  <c r="F6" i="16" a="1"/>
  <c r="G15" i="20" a="1"/>
  <c r="F15" i="16" a="1"/>
  <c r="C122" i="16"/>
  <c r="H15" i="20"/>
  <c r="C79" i="16"/>
  <c r="F168" i="16" a="1"/>
  <c r="F59" i="16" a="1"/>
  <c r="C194" i="16"/>
  <c r="C202" i="16"/>
  <c r="C102" i="16"/>
  <c r="F39" i="16" a="1"/>
  <c r="C172" i="16"/>
  <c r="F54" i="16" a="1"/>
  <c r="F35" i="16" a="1"/>
  <c r="C10" i="16"/>
  <c r="D12" i="20"/>
  <c r="F128" i="16" a="1"/>
  <c r="F13" i="16" a="1"/>
  <c r="C38" i="16"/>
  <c r="C30" i="16"/>
  <c r="F174" i="16" a="1"/>
  <c r="F83" i="16" a="1"/>
  <c r="F170" i="16" a="1"/>
  <c r="F38" i="16" a="1"/>
  <c r="C6" i="16"/>
  <c r="G8" i="20" a="1"/>
  <c r="G9" i="20" a="1"/>
  <c r="C8" i="16"/>
  <c r="F56" i="16" a="1"/>
  <c r="C200" i="16"/>
  <c r="H8" i="20"/>
  <c r="F130" i="16" a="1"/>
  <c r="F84" i="16" a="1"/>
  <c r="G7" i="20" a="1"/>
  <c r="F86" i="16" a="1"/>
  <c r="C80" i="16"/>
  <c r="F176" i="16" a="1"/>
  <c r="G12" i="16"/>
  <c r="F78" i="16" a="1"/>
  <c r="F129" i="16" a="1"/>
  <c r="F53" i="16" a="1"/>
  <c r="C82" i="16"/>
  <c r="C125" i="16"/>
  <c r="C77" i="16"/>
  <c r="F36" i="16" a="1"/>
  <c r="C54" i="16"/>
  <c r="C14" i="16"/>
  <c r="F173" i="16" a="1"/>
  <c r="C199" i="16"/>
  <c r="F8" i="16" a="1"/>
  <c r="C108" i="16"/>
  <c r="D9" i="20"/>
  <c r="G13" i="16"/>
  <c r="F82" i="16" a="1"/>
  <c r="C103" i="16"/>
  <c r="F52" i="16" a="1"/>
  <c r="C124" i="16"/>
  <c r="C81" i="16"/>
  <c r="C85" i="16"/>
  <c r="F102" i="16" a="1"/>
  <c r="F58" i="16" a="1"/>
  <c r="F98" i="16" a="1"/>
  <c r="C13" i="16"/>
  <c r="F169" i="16" a="1"/>
  <c r="C197" i="16"/>
  <c r="C173" i="16"/>
  <c r="F103" i="16" a="1"/>
  <c r="H6" i="20"/>
  <c r="F75" i="16" a="1"/>
  <c r="F109" i="16" a="1"/>
  <c r="F32" i="16" a="1"/>
  <c r="F131" i="16" a="1"/>
  <c r="C130" i="16"/>
  <c r="F37" i="16" a="1"/>
  <c r="F99" i="16" a="1"/>
  <c r="C60" i="16"/>
  <c r="D8" i="20"/>
  <c r="C40" i="16"/>
  <c r="F105" i="16" a="1"/>
  <c r="C176" i="16"/>
  <c r="C53" i="16"/>
  <c r="D10" i="20"/>
  <c r="F126" i="16" a="1"/>
  <c r="C55" i="16"/>
  <c r="G10" i="20" a="1"/>
  <c r="G14" i="20" a="1"/>
  <c r="D14" i="20"/>
  <c r="F10" i="16" a="1"/>
  <c r="F7" i="16" a="1"/>
  <c r="C83" i="16"/>
  <c r="G9" i="16"/>
  <c r="F171" i="16" a="1"/>
  <c r="C57" i="16"/>
  <c r="C37" i="16"/>
  <c r="C31" i="16"/>
  <c r="C78" i="16"/>
  <c r="C61" i="16"/>
  <c r="G5" i="16"/>
  <c r="F85" i="16" a="1"/>
  <c r="F14" i="16" a="1"/>
  <c r="C169" i="16"/>
  <c r="C62" i="16"/>
  <c r="F79" i="16" a="1"/>
  <c r="F123" i="16" a="1"/>
  <c r="F77" i="16" a="1"/>
  <c r="C105" i="16"/>
  <c r="F121" i="16" a="1"/>
  <c r="G6" i="16"/>
  <c r="C171" i="16"/>
  <c r="F107" i="16" a="1"/>
  <c r="F81" i="16" a="1"/>
  <c r="C15" i="16"/>
  <c r="C32" i="16"/>
  <c r="C203" i="16"/>
  <c r="C104" i="16"/>
  <c r="G14" i="16"/>
  <c r="F5" i="16" a="1"/>
  <c r="C109" i="16"/>
  <c r="F125" i="16" a="1"/>
  <c r="C5" i="16"/>
  <c r="C9" i="16"/>
  <c r="C34" i="16"/>
  <c r="C128" i="16"/>
  <c r="F4" i="16" a="1"/>
  <c r="F104" i="16" a="1"/>
  <c r="C170" i="16"/>
  <c r="C101" i="16"/>
  <c r="F127" i="16" a="1"/>
  <c r="F40" i="16" a="1"/>
  <c r="G6" i="20" a="1"/>
  <c r="H13" i="20"/>
  <c r="C127" i="16"/>
  <c r="F101" i="16" a="1"/>
  <c r="H12" i="20"/>
  <c r="C178" i="16"/>
  <c r="F80" i="16" a="1"/>
  <c r="C58" i="16"/>
  <c r="C106" i="16"/>
  <c r="F122" i="16" a="1"/>
  <c r="C126" i="16"/>
  <c r="G8" i="16"/>
  <c r="G5" i="20" a="1"/>
  <c r="C100" i="16"/>
  <c r="G11" i="16"/>
  <c r="C11" i="16"/>
  <c r="C76" i="16"/>
  <c r="C131" i="16"/>
  <c r="D13" i="20"/>
  <c r="D11" i="20"/>
  <c r="C174" i="16"/>
  <c r="H9" i="20"/>
  <c r="F178" i="16" a="1"/>
  <c r="C63" i="16"/>
  <c r="F100" i="16" a="1"/>
  <c r="F55" i="16" a="1"/>
  <c r="D6" i="20"/>
  <c r="C36" i="16"/>
  <c r="C196" i="16"/>
  <c r="H7" i="20"/>
  <c r="G7" i="16"/>
  <c r="D7" i="20"/>
  <c r="F30" i="16" a="1"/>
  <c r="C204" i="16"/>
  <c r="F11" i="16" a="1"/>
  <c r="F31" i="16" a="1"/>
  <c r="G10" i="16"/>
  <c r="H10" i="20"/>
  <c r="F61" i="16" a="1"/>
  <c r="C12" i="16"/>
  <c r="D15" i="20"/>
  <c r="C99" i="16"/>
  <c r="F108" i="16" a="1"/>
  <c r="C175" i="16"/>
  <c r="C35" i="16"/>
  <c r="C59" i="16"/>
  <c r="C84" i="16"/>
  <c r="F63" i="16" a="1"/>
  <c r="C198" i="16"/>
  <c r="C86" i="16"/>
  <c r="F57" i="16" a="1"/>
  <c r="F106" i="16" a="1"/>
  <c r="H11" i="20"/>
  <c r="G12" i="20" a="1"/>
  <c r="F33" i="16" a="1"/>
  <c r="H14" i="20"/>
  <c r="F167" i="16" a="1"/>
  <c r="F124" i="16" a="1"/>
  <c r="C168" i="16"/>
  <c r="C177" i="16"/>
  <c r="C195" i="16"/>
  <c r="F177" i="16" a="1"/>
  <c r="F132" i="16" a="1"/>
  <c r="F172" i="16" a="1"/>
  <c r="F9" i="16" a="1"/>
  <c r="F76" i="16" a="1"/>
  <c r="C201" i="16"/>
  <c r="C123" i="16"/>
  <c r="F12" i="16" a="1"/>
  <c r="C39" i="16"/>
  <c r="C7" i="16"/>
  <c r="G13" i="20" a="1"/>
  <c r="C33" i="16"/>
  <c r="H5" i="20"/>
  <c r="D5" i="20"/>
  <c r="F34" i="16" a="1"/>
  <c r="C107" i="16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F168" i="16"/>
  <c r="G8" i="20"/>
  <c r="F61" i="16"/>
  <c r="F39" i="16"/>
  <c r="F58" i="16"/>
  <c r="F77" i="16"/>
  <c r="F173" i="16"/>
  <c r="F53" i="16"/>
  <c r="F40" i="16"/>
  <c r="F78" i="16"/>
  <c r="F12" i="16"/>
  <c r="F129" i="16"/>
  <c r="G12" i="20"/>
  <c r="F38" i="16"/>
  <c r="F174" i="16"/>
  <c r="F75" i="16"/>
  <c r="F62" i="16"/>
  <c r="F81" i="16"/>
  <c r="F100" i="16"/>
  <c r="F15" i="16"/>
  <c r="F132" i="16"/>
  <c r="F56" i="16"/>
  <c r="F57" i="16"/>
  <c r="F37" i="16"/>
  <c r="F9" i="16"/>
  <c r="F126" i="16"/>
  <c r="F172" i="16"/>
  <c r="F14" i="16"/>
  <c r="F131" i="16"/>
  <c r="F59" i="16"/>
  <c r="F176" i="16"/>
  <c r="F171" i="16"/>
  <c r="G4" i="20"/>
  <c r="F122" i="16"/>
  <c r="F60" i="16"/>
  <c r="F79" i="16"/>
  <c r="F98" i="16"/>
  <c r="G9" i="20"/>
  <c r="F103" i="16"/>
  <c r="F6" i="16"/>
  <c r="F31" i="16"/>
  <c r="F85" i="16"/>
  <c r="F104" i="16"/>
  <c r="F123" i="16"/>
  <c r="F99" i="16"/>
  <c r="F7" i="16"/>
  <c r="F32" i="16"/>
  <c r="F86" i="16"/>
  <c r="F105" i="16"/>
  <c r="F124" i="16"/>
  <c r="F107" i="16"/>
  <c r="F4" i="16"/>
  <c r="F29" i="16"/>
  <c r="F83" i="16"/>
  <c r="F102" i="16"/>
  <c r="F121" i="16"/>
  <c r="G6" i="20"/>
  <c r="G10" i="20"/>
  <c r="G14" i="20"/>
  <c r="F177" i="16"/>
  <c r="F5" i="16"/>
  <c r="F30" i="16"/>
  <c r="F63" i="16"/>
  <c r="F82" i="16"/>
  <c r="F101" i="16"/>
  <c r="F178" i="16"/>
  <c r="F13" i="16"/>
  <c r="F34" i="16"/>
  <c r="F130" i="16"/>
  <c r="F175" i="16"/>
  <c r="G5" i="20"/>
  <c r="G13" i="20"/>
  <c r="F80" i="16"/>
  <c r="F10" i="16"/>
  <c r="F35" i="16"/>
  <c r="F54" i="16"/>
  <c r="F108" i="16"/>
  <c r="F127" i="16"/>
  <c r="F169" i="16"/>
  <c r="F76" i="16"/>
  <c r="F11" i="16"/>
  <c r="F36" i="16"/>
  <c r="F55" i="16"/>
  <c r="F109" i="16"/>
  <c r="F128" i="16"/>
  <c r="F170" i="16"/>
  <c r="F84" i="16"/>
  <c r="F8" i="16"/>
  <c r="F33" i="16"/>
  <c r="F52" i="16"/>
  <c r="F106" i="16"/>
  <c r="F125" i="16"/>
  <c r="F167" i="16"/>
  <c r="G7" i="20"/>
  <c r="G11" i="20"/>
  <c r="G15" i="2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193" i="16"/>
  <c r="C29" i="16"/>
  <c r="D4" i="20"/>
  <c r="C121" i="16"/>
  <c r="G4" i="16"/>
  <c r="C4" i="16"/>
  <c r="C98" i="16"/>
  <c r="C52" i="16"/>
  <c r="C144" i="16"/>
  <c r="H4" i="20"/>
  <c r="C75" i="16"/>
  <c r="C157" i="16" l="1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39" i="16"/>
  <c r="B108" i="16"/>
  <c r="B40" i="16"/>
  <c r="B203" i="16"/>
  <c r="B63" i="16"/>
  <c r="C14" i="20"/>
  <c r="B109" i="16"/>
  <c r="B132" i="16"/>
  <c r="B14" i="16"/>
  <c r="B62" i="16"/>
  <c r="B204" i="16"/>
  <c r="C167" i="16"/>
  <c r="C15" i="20"/>
  <c r="B86" i="16"/>
  <c r="B15" i="16"/>
  <c r="B85" i="16"/>
  <c r="B131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84" i="16"/>
  <c r="B60" i="16"/>
  <c r="B36" i="16"/>
  <c r="B59" i="16"/>
  <c r="B38" i="16"/>
  <c r="B107" i="16"/>
  <c r="B83" i="16"/>
  <c r="B128" i="16"/>
  <c r="B130" i="16"/>
  <c r="B12" i="16"/>
  <c r="B11" i="16"/>
  <c r="B201" i="16"/>
  <c r="B13" i="16"/>
  <c r="B177" i="16"/>
  <c r="B61" i="16"/>
  <c r="C13" i="20"/>
  <c r="B178" i="16"/>
  <c r="B200" i="16"/>
  <c r="C11" i="20"/>
  <c r="B202" i="16"/>
  <c r="B129" i="16"/>
  <c r="B82" i="16"/>
  <c r="B106" i="16"/>
  <c r="B105" i="16"/>
  <c r="C12" i="20"/>
  <c r="B37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81" i="16"/>
  <c r="B199" i="16"/>
  <c r="B127" i="16"/>
  <c r="B58" i="16"/>
  <c r="B10" i="16"/>
  <c r="B104" i="16"/>
  <c r="C10" i="20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98" i="16"/>
  <c r="B173" i="16"/>
  <c r="B34" i="16"/>
  <c r="B9" i="16"/>
  <c r="B80" i="16"/>
  <c r="B103" i="16"/>
  <c r="C9" i="20"/>
  <c r="B126" i="16"/>
  <c r="B57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33" i="16"/>
  <c r="B102" i="16"/>
  <c r="C8" i="20"/>
  <c r="B56" i="16"/>
  <c r="B172" i="16"/>
  <c r="B8" i="16"/>
  <c r="B197" i="16"/>
  <c r="B125" i="16"/>
  <c r="B79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7" i="16"/>
  <c r="B196" i="16"/>
  <c r="B124" i="16"/>
  <c r="B171" i="16"/>
  <c r="B78" i="16"/>
  <c r="B55" i="16"/>
  <c r="C7" i="20"/>
  <c r="B32" i="16"/>
  <c r="B101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6" i="16"/>
  <c r="B31" i="16"/>
  <c r="C6" i="20"/>
  <c r="B100" i="16"/>
  <c r="B170" i="16"/>
  <c r="B54" i="16"/>
  <c r="B77" i="16"/>
  <c r="B195" i="16"/>
  <c r="B123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5" i="16"/>
  <c r="B194" i="16"/>
  <c r="B53" i="16"/>
  <c r="B30" i="16"/>
  <c r="B99" i="16"/>
  <c r="C5" i="20"/>
  <c r="B76" i="16"/>
  <c r="B122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75" i="16"/>
  <c r="B29" i="16"/>
  <c r="B121" i="16"/>
  <c r="C4" i="20"/>
  <c r="B98" i="16"/>
  <c r="B168" i="16"/>
  <c r="B4" i="16"/>
  <c r="B52" i="16"/>
  <c r="B193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10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J7" i="18"/>
  <c r="J9" i="18"/>
  <c r="J13" i="18"/>
  <c r="M10" i="18"/>
  <c r="I13" i="18"/>
  <c r="M9" i="18"/>
  <c r="I7" i="18"/>
  <c r="I12" i="18"/>
  <c r="M7" i="18"/>
  <c r="M8" i="18"/>
  <c r="M14" i="18"/>
  <c r="M5" i="18"/>
  <c r="M11" i="18"/>
  <c r="J6" i="18"/>
  <c r="F8" i="18" a="1"/>
  <c r="F10" i="18" a="1"/>
  <c r="J8" i="18"/>
  <c r="I8" i="18"/>
  <c r="J5" i="18"/>
  <c r="I5" i="18"/>
  <c r="I9" i="18"/>
  <c r="J12" i="18"/>
  <c r="I6" i="18"/>
  <c r="M6" i="18"/>
  <c r="O10" i="18" l="1"/>
  <c r="N10" i="18"/>
  <c r="J11" i="18"/>
  <c r="F10" i="18"/>
  <c r="G157" i="16"/>
  <c r="F8" i="18"/>
  <c r="G7" i="21" s="1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4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F9" i="18" a="1"/>
  <c r="B8" i="18" a="1"/>
  <c r="C13" i="18" a="1"/>
  <c r="C5" i="18" a="1"/>
  <c r="C9" i="18" a="1"/>
  <c r="B6" i="18" a="1"/>
  <c r="F11" i="18" a="1"/>
  <c r="C10" i="18" a="1"/>
  <c r="C12" i="18" a="1"/>
  <c r="C7" i="18" a="1"/>
  <c r="B5" i="18" a="1"/>
  <c r="C8" i="18" a="1"/>
  <c r="B13" i="18" a="1"/>
  <c r="F5" i="18" a="1"/>
  <c r="B9" i="18" a="1"/>
  <c r="B7" i="18" a="1"/>
  <c r="C6" i="18" a="1"/>
  <c r="F7" i="18" a="1"/>
  <c r="F6" i="18" a="1"/>
  <c r="B12" i="18" a="1"/>
  <c r="J15" i="18" l="1"/>
  <c r="C10" i="18"/>
  <c r="H10" i="18" s="1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C8" i="18"/>
  <c r="F7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10" i="18" l="1"/>
  <c r="C11" i="18"/>
  <c r="F9" i="21" s="1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E172" i="16" l="1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<sst xmlns="http://schemas.openxmlformats.org/spreadsheetml/2006/main" count="582" uniqueCount="223">
  <si>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</si>
  <si>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</si>
  <si>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</si>
  <si>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</si>
  <si>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</si>
  <si>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</si>
  <si>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</si>
  <si>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</si>
  <si>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</si>
  <si>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</si>
  <si>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</si>
  <si>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</si>
  <si>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</si>
  <si>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</si>
  <si>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</si>
  <si>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</si>
  <si>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</si>
  <si>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</si>
  <si>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</si>
  <si>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</si>
  <si>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</si>
  <si>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</si>
  <si>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</si>
  <si>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</si>
  <si>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</si>
  <si>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</si>
  <si>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</si>
  <si>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</si>
  <si>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</si>
  <si>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</si>
  <si>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</si>
  <si>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</si>
  <si>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</si>
  <si>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</si>
  <si>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</si>
  <si>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</si>
  <si>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</si>
  <si>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</si>
  <si>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</si>
  <si>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</si>
  <si>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</si>
  <si>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</si>
  <si>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</si>
  <si>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</si>
  <si>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</si>
  <si>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</si>
  <si>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</si>
  <si>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</si>
  <si>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</si>
  <si>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</si>
  <si>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</si>
  <si>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</si>
  <si>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</si>
  <si>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</si>
  <si>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</si>
  <si>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</si>
  <si>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</si>
  <si>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</si>
  <si>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</si>
  <si>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</si>
  <si>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</si>
  <si>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</si>
  <si>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</si>
  <si>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</si>
  <si>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</si>
  <si>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</si>
  <si>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</si>
  <si>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</si>
  <si>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</si>
  <si>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</si>
  <si>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</si>
  <si>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</si>
  <si>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</si>
  <si>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</si>
  <si>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</si>
  <si>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</si>
  <si>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</si>
  <si>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</si>
  <si>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</si>
  <si>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</si>
  <si>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</si>
  <si>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</si>
  <si>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</si>
  <si>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</si>
  <si>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</si>
  <si>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</si>
  <si>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</si>
  <si>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</si>
  <si>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</si>
  <si>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</si>
  <si>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</si>
  <si>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</si>
  <si>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</si>
  <si>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</si>
  <si>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</si>
  <si>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</si>
  <si>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</si>
  <si>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</si>
  <si>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</si>
  <si>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</si>
  <si>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</si>
  <si>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</si>
  <si>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</si>
  <si>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</si>
  <si>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</si>
  <si>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</si>
  <si>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</si>
  <si>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</si>
  <si>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</si>
  <si>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</si>
  <si>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</si>
  <si>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</si>
  <si>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</si>
  <si>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</si>
  <si>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</si>
  <si>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</si>
  <si>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</si>
  <si>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</si>
  <si>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</si>
  <si>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</si>
  <si>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</si>
  <si>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</si>
  <si>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</si>
  <si>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</si>
  <si>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</si>
  <si>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</si>
  <si>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</si>
  <si>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</si>
  <si>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</si>
  <si>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</si>
  <si>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</si>
  <si>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</si>
  <si>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</si>
  <si>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</si>
  <si>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</si>
  <si>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</si>
  <si>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</si>
  <si>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</si>
  <si>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</si>
  <si>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</si>
  <si>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</si>
  <si>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</si>
  <si>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</si>
  <si>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</si>
  <si>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</si>
  <si>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</si>
  <si>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</si>
  <si>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</si>
  <si>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</si>
  <si>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</si>
  <si>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</si>
  <si>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</si>
  <si>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</si>
  <si>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</si>
  <si>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</si>
  <si>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</si>
  <si>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</si>
  <si>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</si>
  <si>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</si>
  <si>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</si>
  <si>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</si>
  <si>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</si>
  <si>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</si>
  <si>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</si>
  <si>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</si>
  <si>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</si>
  <si>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</si>
  <si>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</si>
  <si>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</si>
  <si>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</si>
  <si>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</si>
  <si>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</si>
  <si>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</si>
  <si>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</si>
  <si>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</si>
  <si>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</si>
  <si>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</si>
  <si>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</si>
  <si>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</si>
  <si>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</si>
  <si>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</si>
  <si>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</si>
  <si>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</si>
  <si>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</si>
  <si>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</si>
  <si>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</si>
  <si>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</si>
  <si>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</si>
  <si>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</si>
  <si>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</si>
  <si>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</si>
  <si>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</si>
  <si>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</si>
  <si>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</si>
  <si>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</si>
  <si>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</si>
  <si>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</si>
  <si>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</si>
  <si>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</si>
  <si>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</si>
  <si>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</si>
  <si>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</si>
  <si>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</si>
  <si>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</si>
  <si>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</si>
  <si>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</si>
  <si>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</si>
  <si>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</si>
  <si>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</si>
  <si>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</si>
  <si>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</si>
  <si>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</si>
  <si>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</si>
  <si>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</si>
  <si>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</si>
  <si>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</si>
  <si>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</si>
  <si>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</si>
  <si>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</si>
  <si>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</si>
  <si>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</si>
  <si>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</si>
  <si>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r>
      <rPr>
        <b/>
        <sz val="11"/>
        <color rgb="FFFF0000"/>
        <rFont val="Calibri"/>
        <family val="2"/>
        <charset val="186"/>
        <scheme val="minor"/>
      </rPr>
      <t>1.4.0.0</t>
    </r>
    <r>
      <rPr>
        <sz val="11"/>
        <color theme="1"/>
        <rFont val="Calibri"/>
        <family val="2"/>
        <charset val="186"/>
        <scheme val="minor"/>
      </rPr>
      <t xml:space="preserve"> Solidaritātes iemaksa bankām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</si>
</sst>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2" fillId="0" borderId="0" xfId="0" applyNumberFormat="1" applyFont="1"/>
    <xf numFmtId="1" fontId="81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1" fillId="2" borderId="20" xfId="470" applyNumberFormat="1" applyFont="1" applyFill="1" applyBorder="1"/>
    <xf numFmtId="165" fontId="71" fillId="2" borderId="20" xfId="0" applyNumberFormat="1" applyFont="1" applyFill="1" applyBorder="1"/>
    <xf numFmtId="165" fontId="71" fillId="2" borderId="22" xfId="470" applyNumberFormat="1" applyFont="1" applyFill="1" applyBorder="1"/>
    <xf numFmtId="165" fontId="71" fillId="2" borderId="1" xfId="0" applyNumberFormat="1" applyFont="1" applyFill="1" applyBorder="1"/>
    <xf numFmtId="165" fontId="71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1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3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1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3" fillId="2" borderId="0" xfId="0" applyNumberFormat="1" applyFont="1" applyFill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0000"/>
      <color rgb="FF00FF00"/>
      <color rgb="FF57F378"/>
      <color rgb="FFC0F2C1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2000">
                    <a:srgbClr val="92D050"/>
                  </a:gs>
                  <a:gs pos="98000">
                    <a:srgbClr val="C96828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3000">
                    <a:srgbClr val="C86828"/>
                  </a:gs>
                  <a:gs pos="10000">
                    <a:srgbClr val="92D050"/>
                  </a:gs>
                  <a:gs pos="9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9000">
                    <a:srgbClr val="C86828"/>
                  </a:gs>
                  <a:gs pos="43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54000">
                    <a:srgbClr val="92D050"/>
                  </a:gs>
                  <a:gs pos="100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B68C36"/>
                  </a:gs>
                  <a:gs pos="0">
                    <a:srgbClr val="92D050"/>
                  </a:gs>
                  <a:gs pos="8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7000">
                    <a:srgbClr val="C86828"/>
                  </a:gs>
                  <a:gs pos="85000">
                    <a:srgbClr val="92D050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6000">
                    <a:srgbClr val="92D050"/>
                  </a:gs>
                  <a:gs pos="77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9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336.26916700000004</c:v>
                </c:pt>
                <c:pt idx="1">
                  <c:v>295.02499799999998</c:v>
                </c:pt>
                <c:pt idx="2">
                  <c:v>62.493390999999974</c:v>
                </c:pt>
                <c:pt idx="3">
                  <c:v>24.280712000000008</c:v>
                </c:pt>
                <c:pt idx="4">
                  <c:v>83.272343000000035</c:v>
                </c:pt>
                <c:pt idx="5">
                  <c:v>66.92902700000036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363.54947700000002</c:v>
                </c:pt>
                <c:pt idx="1">
                  <c:v>286.976404</c:v>
                </c:pt>
                <c:pt idx="2">
                  <c:v>65.475727000000006</c:v>
                </c:pt>
                <c:pt idx="3">
                  <c:v>20.72689299999999</c:v>
                </c:pt>
                <c:pt idx="4">
                  <c:v>90.818550000000016</c:v>
                </c:pt>
                <c:pt idx="5">
                  <c:v>82.425370000000044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364.49954700000001</c:v>
                </c:pt>
                <c:pt idx="1">
                  <c:v>296.3</c:v>
                </c:pt>
                <c:pt idx="2">
                  <c:v>65</c:v>
                </c:pt>
                <c:pt idx="3">
                  <c:v>24</c:v>
                </c:pt>
                <c:pt idx="4">
                  <c:v>95.102999999999994</c:v>
                </c:pt>
                <c:pt idx="5">
                  <c:v>77.466700000000003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-0.26065052969735802</c:v>
                </c:pt>
                <c:pt idx="1">
                  <c:v>-3.1466743165710369</c:v>
                </c:pt>
                <c:pt idx="2">
                  <c:v>0.73188769230769424</c:v>
                </c:pt>
                <c:pt idx="3">
                  <c:v>-13.637945833333376</c:v>
                </c:pt>
                <c:pt idx="4">
                  <c:v>-4.5050629317686912</c:v>
                </c:pt>
                <c:pt idx="5">
                  <c:v>6.4010342508459104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1085.6459990000001</c:v>
                </c:pt>
                <c:pt idx="1">
                  <c:v>901.76440300000002</c:v>
                </c:pt>
                <c:pt idx="2">
                  <c:v>574.04287899999997</c:v>
                </c:pt>
                <c:pt idx="3">
                  <c:v>111.509989</c:v>
                </c:pt>
                <c:pt idx="4">
                  <c:v>275.08880900000003</c:v>
                </c:pt>
                <c:pt idx="5">
                  <c:v>0</c:v>
                </c:pt>
                <c:pt idx="6">
                  <c:v>177.64844400000038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1153.550939</c:v>
                </c:pt>
                <c:pt idx="1">
                  <c:v>913.42182400000002</c:v>
                </c:pt>
                <c:pt idx="2">
                  <c:v>623.72463200000004</c:v>
                </c:pt>
                <c:pt idx="3">
                  <c:v>177.854646</c:v>
                </c:pt>
                <c:pt idx="4">
                  <c:v>285.78214200000002</c:v>
                </c:pt>
                <c:pt idx="5">
                  <c:v>0</c:v>
                </c:pt>
                <c:pt idx="6">
                  <c:v>201.45332100000041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1151.120226</c:v>
                </c:pt>
                <c:pt idx="1">
                  <c:v>952.59999999999991</c:v>
                </c:pt>
                <c:pt idx="2">
                  <c:v>589.4</c:v>
                </c:pt>
                <c:pt idx="3">
                  <c:v>112.6</c:v>
                </c:pt>
                <c:pt idx="4">
                  <c:v>301.959</c:v>
                </c:pt>
                <c:pt idx="5">
                  <c:v>0</c:v>
                </c:pt>
                <c:pt idx="6">
                  <c:v>193.74600000000001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0.21116065421303176</c:v>
                </c:pt>
                <c:pt idx="1">
                  <c:v>-4.1127625446147249</c:v>
                </c:pt>
                <c:pt idx="2">
                  <c:v>5.8236565999321357</c:v>
                </c:pt>
                <c:pt idx="3">
                  <c:v>57.952616341030222</c:v>
                </c:pt>
                <c:pt idx="4">
                  <c:v>-5.3573028126335061</c:v>
                </c:pt>
                <c:pt idx="5">
                  <c:v>0</c:v>
                </c:pt>
                <c:pt idx="6">
                  <c:v>3.9780542566042243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336.26916700000004</c:v>
                </c:pt>
                <c:pt idx="1">
                  <c:v>295.02499799999998</c:v>
                </c:pt>
                <c:pt idx="2">
                  <c:v>62.493390999999974</c:v>
                </c:pt>
                <c:pt idx="3">
                  <c:v>24.280712000000008</c:v>
                </c:pt>
                <c:pt idx="4">
                  <c:v>83.272343000000035</c:v>
                </c:pt>
                <c:pt idx="5">
                  <c:v>0</c:v>
                </c:pt>
                <c:pt idx="6">
                  <c:v>66.92902700000036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363.54947700000002</c:v>
                </c:pt>
                <c:pt idx="1">
                  <c:v>286.976404</c:v>
                </c:pt>
                <c:pt idx="2">
                  <c:v>65.475727000000006</c:v>
                </c:pt>
                <c:pt idx="3">
                  <c:v>20.72689299999999</c:v>
                </c:pt>
                <c:pt idx="4">
                  <c:v>90.818550000000016</c:v>
                </c:pt>
                <c:pt idx="5">
                  <c:v>0</c:v>
                </c:pt>
                <c:pt idx="6">
                  <c:v>82.425370000000044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364.49954700000001</c:v>
                </c:pt>
                <c:pt idx="1">
                  <c:v>296.3</c:v>
                </c:pt>
                <c:pt idx="2">
                  <c:v>65</c:v>
                </c:pt>
                <c:pt idx="3">
                  <c:v>24</c:v>
                </c:pt>
                <c:pt idx="4">
                  <c:v>95.102999999999994</c:v>
                </c:pt>
                <c:pt idx="5">
                  <c:v>0</c:v>
                </c:pt>
                <c:pt idx="6">
                  <c:v>77.466700000000003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-0.26065052969735802</c:v>
                </c:pt>
                <c:pt idx="1">
                  <c:v>-3.1466743165710369</c:v>
                </c:pt>
                <c:pt idx="2">
                  <c:v>0.73188769230769424</c:v>
                </c:pt>
                <c:pt idx="3">
                  <c:v>-13.637945833333376</c:v>
                </c:pt>
                <c:pt idx="4">
                  <c:v>-4.5050629317686912</c:v>
                </c:pt>
                <c:pt idx="5">
                  <c:v>0</c:v>
                </c:pt>
                <c:pt idx="6">
                  <c:v>6.4010342508459104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868.26963800000044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909.97242100000005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-1,3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3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922.36924700000009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-1.3440198749384393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7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3125.7005230000004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3355.7875040000004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1,6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1.6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3301.4252259999998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1.6466305997748094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2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336.26916700000004</c:v>
                </c:pt>
                <c:pt idx="1">
                  <c:v>295.02499799999998</c:v>
                </c:pt>
                <c:pt idx="2">
                  <c:v>62.493390999999974</c:v>
                </c:pt>
                <c:pt idx="3">
                  <c:v>24.280712000000008</c:v>
                </c:pt>
                <c:pt idx="4">
                  <c:v>83.272343000000035</c:v>
                </c:pt>
                <c:pt idx="5">
                  <c:v>0</c:v>
                </c:pt>
                <c:pt idx="6">
                  <c:v>66.92902700000036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6.48567042129304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363.54947700000002</c:v>
                </c:pt>
                <c:pt idx="1">
                  <c:v>286.976404</c:v>
                </c:pt>
                <c:pt idx="2">
                  <c:v>65.475727000000006</c:v>
                </c:pt>
                <c:pt idx="3">
                  <c:v>20.72689299999999</c:v>
                </c:pt>
                <c:pt idx="4">
                  <c:v>90.818550000000016</c:v>
                </c:pt>
                <c:pt idx="5">
                  <c:v>0</c:v>
                </c:pt>
                <c:pt idx="6">
                  <c:v>82.425370000000044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4583035492011071E-3"/>
                  <c:y val="3.39538393667958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1.034693455227161E-3"/>
                  <c:y val="1.32184210191180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476250</xdr:colOff>
      <xdr:row>142</xdr:row>
      <xdr:rowOff>11907</xdr:rowOff>
    </xdr:from>
    <xdr:to>
      <xdr:col>17</xdr:col>
      <xdr:colOff>259140</xdr:colOff>
      <xdr:row>160</xdr:row>
      <xdr:rowOff>36021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2" t="s">
        <v>202</v>
      </c>
      <c r="B1" s="172"/>
      <c r="C1" s="1"/>
    </row>
    <row r="2" spans="1:3">
      <c r="A2" s="172"/>
      <c r="B2" s="172"/>
      <c r="C2" s="1"/>
    </row>
    <row r="3" spans="1:3">
      <c r="A3" s="94" t="s">
        <v>195</v>
      </c>
      <c r="B3" s="94" t="s">
        <v>196</v>
      </c>
    </row>
    <row r="4" spans="1:3" ht="49.15" customHeight="1">
      <c r="A4" s="97" t="s">
        <v>197</v>
      </c>
      <c r="B4" s="95" t="s">
        <v>203</v>
      </c>
      <c r="C4" s="1"/>
    </row>
    <row r="5" spans="1:3" ht="45">
      <c r="A5" s="97" t="s">
        <v>171</v>
      </c>
      <c r="B5" s="96" t="s">
        <v>204</v>
      </c>
      <c r="C5" s="1"/>
    </row>
    <row r="6" spans="1:3" ht="30">
      <c r="A6" s="140" t="s">
        <v>208</v>
      </c>
      <c r="B6" s="141" t="s">
        <v>209</v>
      </c>
      <c r="C6" s="1"/>
    </row>
    <row r="7" spans="1:3" ht="15" customHeight="1">
      <c r="A7" s="97" t="s">
        <v>198</v>
      </c>
      <c r="B7" s="95" t="s">
        <v>211</v>
      </c>
    </row>
    <row r="8" spans="1:3">
      <c r="A8" s="97" t="s">
        <v>199</v>
      </c>
      <c r="B8" s="95" t="s">
        <v>210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5" zeroHeight="1"/>
  <cols>
    <col min="1" max="1" width="52" style="2" customWidth="1"/>
    <col min="2" max="2" width="17.7109375" style="2" customWidth="1"/>
    <col min="3" max="3" width="18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200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183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214</v>
      </c>
      <c r="C3" s="16" t="s">
        <v>215</v>
      </c>
      <c r="D3" s="16" t="s">
        <v>188</v>
      </c>
      <c r="E3" s="16" t="s">
        <v>187</v>
      </c>
      <c r="F3" s="16" t="s">
        <v>216</v>
      </c>
      <c r="G3" s="16" t="s">
        <v>172</v>
      </c>
      <c r="H3" s="16" t="s">
        <v>217</v>
      </c>
      <c r="I3" s="16" t="s">
        <v>173</v>
      </c>
      <c r="J3" s="16" t="s">
        <v>174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 t="str">
        <f ca="1">IF(INDIRECT(ADDRESS(ROW(dati_ikm!G$4),COLUMN(dati_ikm!G$1)+ROW(dati_ikm!G4)+48,1,1,"dati_ikm"))="","",INDIRECT(ADDRESS(ROW(dati_ikm!G$4),COLUMN(dati_ikm!G$1)+ROW(dati_ikm!G4)+48,1,1,"dati_ikm")))</f>
        <v/>
      </c>
      <c r="D7" s="18" t="str">
        <f t="shared" ca="1" si="0"/>
        <v/>
      </c>
      <c r="E7" s="18" t="e">
        <f t="shared" ca="1" si="1"/>
        <v>#N/A</v>
      </c>
      <c r="F7" s="19" cm="1">
        <f t="array" aca="1" ref="F7" ca="1">INDIRECT(ADDRESS(ROW(dati_ikm!S$27),COLUMN(dati_ikm!S$1)+ROW(dati_ikm!S4)+24,1,1,"dati_ikm"))</f>
        <v>1196.785384</v>
      </c>
      <c r="G7" s="18" t="str">
        <f ca="1">IF(INDIRECT(ADDRESS(ROW(dati_ikm!G$8),COLUMN(dati_ikm!G$1)+ROW(dati_ikm!G4)+48,1,1,"dati_ikm"))="","",INDIRECT(ADDRESS(ROW(dati_ikm!G$8),COLUMN(dati_ikm!G$1)+ROW(dati_ikm!G4)+48,1,1,"dati_ikm")))</f>
        <v/>
      </c>
      <c r="H7" s="18" t="str">
        <f t="shared" ca="1" si="2"/>
        <v/>
      </c>
      <c r="I7" s="19" t="str">
        <f t="shared" ca="1" si="3"/>
        <v/>
      </c>
      <c r="J7" s="19" t="e">
        <f t="shared" ca="1" si="4"/>
        <v>#N/A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145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 t="str">
        <f ca="1">IF(INDIRECT(ADDRESS(ROW(dati_ikm!G$4),COLUMN(dati_ikm!G$1)+ROW(dati_ikm!G5)+48,1,1,"dati_ikm"))="","",INDIRECT(ADDRESS(ROW(dati_ikm!G$4),COLUMN(dati_ikm!G$1)+ROW(dati_ikm!G5)+48,1,1,"dati_ikm")))</f>
        <v/>
      </c>
      <c r="D8" s="18" t="str">
        <f t="shared" ca="1" si="0"/>
        <v/>
      </c>
      <c r="E8" s="18" t="e">
        <f t="shared" ca="1" si="1"/>
        <v>#N/A</v>
      </c>
      <c r="F8" s="19" cm="1">
        <f t="array" aca="1" ref="F8" ca="1">INDIRECT(ADDRESS(ROW(dati_ikm!S$27),COLUMN(dati_ikm!S$1)+ROW(dati_ikm!S5)+24,1,1,"dati_ikm"))</f>
        <v>1223.2900980000002</v>
      </c>
      <c r="G8" s="18" t="str">
        <f ca="1">IF(INDIRECT(ADDRESS(ROW(dati_ikm!G$8),COLUMN(dati_ikm!G$1)+ROW(dati_ikm!G5)+48,1,1,"dati_ikm"))="","",INDIRECT(ADDRESS(ROW(dati_ikm!G$8),COLUMN(dati_ikm!G$1)+ROW(dati_ikm!G5)+48,1,1,"dati_ikm")))</f>
        <v/>
      </c>
      <c r="H8" s="18" t="str">
        <f t="shared" ca="1" si="2"/>
        <v/>
      </c>
      <c r="I8" s="19" t="str">
        <f t="shared" ca="1" si="3"/>
        <v/>
      </c>
      <c r="J8" s="19" t="e">
        <f t="shared" ca="1" si="4"/>
        <v>#N/A</v>
      </c>
      <c r="K8" s="11"/>
      <c r="W8" s="58">
        <v>100</v>
      </c>
      <c r="AK8" s="61" t="s">
        <v>171</v>
      </c>
      <c r="AM8" s="2"/>
      <c r="AN8" s="2"/>
      <c r="AO8" s="2"/>
      <c r="AP8" s="2"/>
      <c r="AQ8" s="2"/>
      <c r="AR8" s="2"/>
    </row>
    <row r="9" spans="1:44" ht="18">
      <c r="A9" s="17" t="s">
        <v>146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 t="str">
        <f ca="1">IF(INDIRECT(ADDRESS(ROW(dati_ikm!G$4),COLUMN(dati_ikm!G$1)+ROW(dati_ikm!G6)+48,1,1,"dati_ikm"))="","",INDIRECT(ADDRESS(ROW(dati_ikm!G$4),COLUMN(dati_ikm!G$1)+ROW(dati_ikm!G6)+48,1,1,"dati_ikm")))</f>
        <v/>
      </c>
      <c r="D9" s="18" t="str">
        <f t="shared" ca="1" si="0"/>
        <v/>
      </c>
      <c r="E9" s="18" t="e">
        <f t="shared" ca="1" si="1"/>
        <v>#N/A</v>
      </c>
      <c r="F9" s="19" cm="1">
        <f t="array" aca="1" ref="F9" ca="1">INDIRECT(ADDRESS(ROW(dati_ikm!S$27),COLUMN(dati_ikm!S$1)+ROW(dati_ikm!S6)+24,1,1,"dati_ikm"))</f>
        <v>1282.5347740000002</v>
      </c>
      <c r="G9" s="18" t="str">
        <f ca="1">IF(INDIRECT(ADDRESS(ROW(dati_ikm!G$8),COLUMN(dati_ikm!G$1)+ROW(dati_ikm!G6)+48,1,1,"dati_ikm"))="","",INDIRECT(ADDRESS(ROW(dati_ikm!G$8),COLUMN(dati_ikm!G$1)+ROW(dati_ikm!G6)+48,1,1,"dati_ikm")))</f>
        <v/>
      </c>
      <c r="H9" s="18" t="str">
        <f t="shared" ca="1" si="2"/>
        <v/>
      </c>
      <c r="I9" s="19" t="str">
        <f t="shared" ca="1" si="3"/>
        <v/>
      </c>
      <c r="J9" s="19" t="e">
        <f t="shared" ca="1" si="4"/>
        <v>#N/A</v>
      </c>
      <c r="K9" s="11"/>
      <c r="W9" s="58">
        <v>100</v>
      </c>
      <c r="AJ9" s="62">
        <f ca="1">F18</f>
        <v>14552.749614</v>
      </c>
      <c r="AK9" s="60" t="s">
        <v>158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147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23.059473934545498</v>
      </c>
      <c r="AK10" s="60" t="s">
        <v>153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148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6.6244683034544209</v>
      </c>
      <c r="AK11" s="60" t="s">
        <v>175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149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202.25194099999999</v>
      </c>
      <c r="AK12" s="60" t="s">
        <v>176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151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3301.4252259999998</v>
      </c>
      <c r="AK14" s="60" t="s">
        <v>159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152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3355.7875040000004</v>
      </c>
      <c r="AK15" s="60" t="s">
        <v>160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 t="e">
        <f ca="1">J9</f>
        <v>#N/A</v>
      </c>
      <c r="AK16" s="60" t="s">
        <v>154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17" s="31">
        <f ca="1">SUM(_xlfn.TAKE(B4:B15,dati_kum!E34))</f>
        <v>3053.1045170000002</v>
      </c>
      <c r="C17" s="31">
        <f ca="1">SUM(C4:C15)</f>
        <v>3255.3564580000002</v>
      </c>
      <c r="D17" s="31">
        <f t="shared" ref="D17" ca="1" si="5">C17-B17</f>
        <v>202.25194099999999</v>
      </c>
      <c r="E17" s="29">
        <f ca="1">(C17/B17)*100-100</f>
        <v>6.6244683034544209</v>
      </c>
      <c r="F17" s="31">
        <f ca="1">SUM(_xlfn.TAKE(F4:F15,dati_kum!E34))</f>
        <v>3301.4252259999998</v>
      </c>
      <c r="G17" s="29">
        <f ca="1">SUM(G4:G15)</f>
        <v>-100.43104599999999</v>
      </c>
      <c r="H17" s="29">
        <f ca="1">SUM(H4:H15)</f>
        <v>3355.7875040000004</v>
      </c>
      <c r="I17" s="31">
        <f ca="1">H17-F17</f>
        <v>54.362278000000515</v>
      </c>
      <c r="J17" s="34">
        <f ca="1">H17/F17*100</f>
        <v>101.64663059977481</v>
      </c>
      <c r="K17" s="65"/>
      <c r="AJ17" s="66">
        <f ca="1">I17</f>
        <v>54.362278000000515</v>
      </c>
      <c r="AK17" s="60" t="s">
        <v>163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213</v>
      </c>
      <c r="B18" s="32">
        <f ca="1">SUM(B4:B15)</f>
        <v>13583.513609</v>
      </c>
      <c r="C18" s="32">
        <f ca="1">SUM(C4:C15)</f>
        <v>3255.3564580000002</v>
      </c>
      <c r="D18" s="116" t="s">
        <v>178</v>
      </c>
      <c r="E18" s="116" t="s">
        <v>178</v>
      </c>
      <c r="F18" s="32">
        <f ca="1">SUM(F4:F15)</f>
        <v>14552.749614</v>
      </c>
      <c r="G18" s="32">
        <f t="shared" ref="G18:H18" ca="1" si="6">SUM(G4:G15)</f>
        <v>-100.43104599999999</v>
      </c>
      <c r="H18" s="32">
        <f t="shared" ca="1" si="6"/>
        <v>3355.7875040000004</v>
      </c>
      <c r="I18" s="33">
        <f ca="1">H18-F18</f>
        <v>-11196.96211</v>
      </c>
      <c r="J18" s="33">
        <f ca="1">H18/F18*100</f>
        <v>23.059473934545498</v>
      </c>
      <c r="K18" s="11"/>
      <c r="AJ18" s="66">
        <f ca="1">J17-100</f>
        <v>1.6466305997748094</v>
      </c>
      <c r="AK18" s="60" t="s">
        <v>170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212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53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182</v>
      </c>
      <c r="C28" s="24" t="s">
        <v>218</v>
      </c>
      <c r="D28" s="16" t="s">
        <v>188</v>
      </c>
      <c r="E28" s="16" t="s">
        <v>187</v>
      </c>
      <c r="F28" s="36" t="s">
        <v>216</v>
      </c>
      <c r="G28" s="16" t="s">
        <v>157</v>
      </c>
      <c r="H28" s="37" t="s">
        <v>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141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142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143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144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 t="str">
        <f ca="1">IF(INDIRECT(ADDRESS(ROW(dati_ikm!G$7),COLUMN(dati_ikm!G$1)+ROW(dati_ikm!G4)+48,1,1,"dati_ikm"))="","",INDIRECT(ADDRESS(ROW(dati_ikm!G$7),COLUMN(dati_ikm!G$1)+ROW(dati_ikm!G4)+48,1,1,"dati_ikm")))</f>
        <v/>
      </c>
      <c r="D32" s="83" t="str">
        <f t="shared" ca="1" si="7"/>
        <v/>
      </c>
      <c r="E32" s="84" t="e">
        <f t="shared" ca="1" si="8"/>
        <v>#N/A</v>
      </c>
      <c r="F32" s="99" cm="1">
        <f t="array" aca="1" ref="F32" ca="1">INDIRECT(ADDRESS(ROW(dati_ikm!S$38),COLUMN(dati_ikm!S$1)+ROW(dati_ikm!S4)+24,1,1,"dati_ikm"))</f>
        <v>401.51788399999998</v>
      </c>
      <c r="G32" s="86" t="str">
        <f t="shared" ca="1" si="9"/>
        <v/>
      </c>
      <c r="H32" s="87" t="e">
        <f t="shared" ca="1" si="10"/>
        <v>#N/A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145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 t="str">
        <f ca="1">IF(INDIRECT(ADDRESS(ROW(dati_ikm!G$7),COLUMN(dati_ikm!G$1)+ROW(dati_ikm!G5)+48,1,1,"dati_ikm"))="","",INDIRECT(ADDRESS(ROW(dati_ikm!G$7),COLUMN(dati_ikm!G$1)+ROW(dati_ikm!G5)+48,1,1,"dati_ikm")))</f>
        <v/>
      </c>
      <c r="D33" s="83" t="str">
        <f t="shared" ca="1" si="7"/>
        <v/>
      </c>
      <c r="E33" s="84" t="e">
        <f t="shared" ca="1" si="8"/>
        <v>#N/A</v>
      </c>
      <c r="F33" s="99" cm="1">
        <f t="array" aca="1" ref="F33" ca="1">INDIRECT(ADDRESS(ROW(dati_ikm!S$38),COLUMN(dati_ikm!S$1)+ROW(dati_ikm!S5)+24,1,1,"dati_ikm"))</f>
        <v>403.55699800000002</v>
      </c>
      <c r="G33" s="86" t="str">
        <f t="shared" ca="1" si="9"/>
        <v/>
      </c>
      <c r="H33" s="87" t="e">
        <f t="shared" ca="1" si="10"/>
        <v>#N/A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146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 t="str">
        <f ca="1">IF(INDIRECT(ADDRESS(ROW(dati_ikm!G$7),COLUMN(dati_ikm!G$1)+ROW(dati_ikm!G6)+48,1,1,"dati_ikm"))="","",INDIRECT(ADDRESS(ROW(dati_ikm!G$7),COLUMN(dati_ikm!G$1)+ROW(dati_ikm!G6)+48,1,1,"dati_ikm")))</f>
        <v/>
      </c>
      <c r="D34" s="83" t="str">
        <f t="shared" ca="1" si="7"/>
        <v/>
      </c>
      <c r="E34" s="84" t="e">
        <f t="shared" ca="1" si="8"/>
        <v>#N/A</v>
      </c>
      <c r="F34" s="99" cm="1">
        <f t="array" aca="1" ref="F34" ca="1">INDIRECT(ADDRESS(ROW(dati_ikm!S$38),COLUMN(dati_ikm!S$1)+ROW(dati_ikm!S6)+24,1,1,"dati_ikm"))</f>
        <v>406.919174</v>
      </c>
      <c r="G34" s="86" t="str">
        <f t="shared" ca="1" si="9"/>
        <v/>
      </c>
      <c r="H34" s="87" t="e">
        <f t="shared" ca="1" si="10"/>
        <v>#N/A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158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147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23.721224869293067</v>
      </c>
      <c r="AK35" s="60" t="s">
        <v>153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148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6.2547957679158515</v>
      </c>
      <c r="AK36" s="60" t="s">
        <v>164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149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67.904939999999897</v>
      </c>
      <c r="AK37" s="60" t="s">
        <v>165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150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151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1151.120226</v>
      </c>
      <c r="AK39" s="60" t="s">
        <v>159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152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1153.550939</v>
      </c>
      <c r="AK40" s="60" t="s">
        <v>160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 t="e">
        <f ca="1">H34</f>
        <v>#N/A</v>
      </c>
      <c r="AK41" s="60" t="s">
        <v>154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42" s="148">
        <f ca="1">SUM(_xlfn.TAKE(B29:B40,dati_kum!E34))</f>
        <v>1085.6459990000001</v>
      </c>
      <c r="C42" s="148">
        <f ca="1">SUM(C29:C41)</f>
        <v>1153.550939</v>
      </c>
      <c r="D42" s="148">
        <f ca="1">C42-B42</f>
        <v>67.904939999999897</v>
      </c>
      <c r="E42" s="149">
        <f t="shared" ref="E42" ca="1" si="11">(C42/B42)*100-100</f>
        <v>6.2547957679158515</v>
      </c>
      <c r="F42" s="150">
        <f ca="1">SUM(_xlfn.TAKE(F29:F40,dati_kum!E34))</f>
        <v>1151.120226</v>
      </c>
      <c r="G42" s="151">
        <f t="shared" ref="G42:G43" ca="1" si="12">C42-F42</f>
        <v>2.4307129999999688</v>
      </c>
      <c r="H42" s="152">
        <f ca="1">C42/F42*100</f>
        <v>100.21116065421303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2.4307129999999688</v>
      </c>
      <c r="AK42" s="60" t="s">
        <v>163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213</v>
      </c>
      <c r="B43" s="153">
        <f ca="1">SUM(B29:B40)</f>
        <v>4398.1963729999998</v>
      </c>
      <c r="C43" s="153">
        <f t="shared" ref="C43" ca="1" si="13">SUM(C29:C40)</f>
        <v>1153.550939</v>
      </c>
      <c r="D43" s="116" t="s">
        <v>178</v>
      </c>
      <c r="E43" s="116" t="s">
        <v>178</v>
      </c>
      <c r="F43" s="154">
        <f ca="1">SUM(F29:F40)</f>
        <v>4862.9484580000008</v>
      </c>
      <c r="G43" s="33">
        <f t="shared" ca="1" si="12"/>
        <v>-3709.397519000001</v>
      </c>
      <c r="H43" s="155">
        <f ca="1">C43/F43*100</f>
        <v>23.721224869293067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0.21116065421303176</v>
      </c>
      <c r="AK43" s="60" t="s">
        <v>155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182</v>
      </c>
      <c r="C51" s="24" t="s">
        <v>218</v>
      </c>
      <c r="D51" s="16" t="s">
        <v>188</v>
      </c>
      <c r="E51" s="16" t="s">
        <v>187</v>
      </c>
      <c r="F51" s="24" t="s">
        <v>216</v>
      </c>
      <c r="G51" s="35" t="s">
        <v>157</v>
      </c>
      <c r="H51" s="24" t="s">
        <v>156</v>
      </c>
      <c r="J51" s="2"/>
    </row>
    <row r="52" spans="1:43">
      <c r="A52" s="25" t="s">
        <v>141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142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143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144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 t="str">
        <f ca="1">IF(INDIRECT(ADDRESS(ROW(dati_ikm!G$11),COLUMN(dati_ikm!G$1)+ROW(dati_ikm!G4)+48,1,1,"dati_ikm"))="","",INDIRECT(ADDRESS(ROW(dati_ikm!G$11),COLUMN(dati_ikm!G$1)+ROW(dati_ikm!G4)+48,1,1,"dati_ikm")))</f>
        <v/>
      </c>
      <c r="D55" s="83" t="str">
        <f t="shared" ca="1" si="14"/>
        <v/>
      </c>
      <c r="E55" s="84" t="e">
        <f t="shared" ca="1" si="15"/>
        <v>#N/A</v>
      </c>
      <c r="F55" s="83" cm="1">
        <f t="array" aca="1" ref="F55" ca="1">INDIRECT(ADDRESS(ROW(dati_ikm!S$29),COLUMN(dati_ikm!S$1)+ROW(dati_ikm!S4)+24,1,1,"dati_ikm"))</f>
        <v>327.8</v>
      </c>
      <c r="G55" s="83" t="str">
        <f t="shared" ca="1" si="16"/>
        <v/>
      </c>
      <c r="H55" s="83" t="e">
        <f t="shared" ca="1" si="17"/>
        <v>#N/A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145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 t="str">
        <f ca="1">IF(INDIRECT(ADDRESS(ROW(dati_ikm!G$11),COLUMN(dati_ikm!G$1)+ROW(dati_ikm!G5)+48,1,1,"dati_ikm"))="","",INDIRECT(ADDRESS(ROW(dati_ikm!G$11),COLUMN(dati_ikm!G$1)+ROW(dati_ikm!G5)+48,1,1,"dati_ikm")))</f>
        <v/>
      </c>
      <c r="D56" s="83" t="str">
        <f t="shared" ca="1" si="14"/>
        <v/>
      </c>
      <c r="E56" s="84" t="e">
        <f t="shared" ca="1" si="15"/>
        <v>#N/A</v>
      </c>
      <c r="F56" s="83" cm="1">
        <f t="array" aca="1" ref="F56" ca="1">INDIRECT(ADDRESS(ROW(dati_ikm!S$29),COLUMN(dati_ikm!S$1)+ROW(dati_ikm!S5)+24,1,1,"dati_ikm"))</f>
        <v>336.1</v>
      </c>
      <c r="G56" s="83" t="str">
        <f t="shared" ca="1" si="16"/>
        <v/>
      </c>
      <c r="H56" s="83" t="e">
        <f t="shared" ca="1" si="17"/>
        <v>#N/A</v>
      </c>
      <c r="I56" s="11"/>
      <c r="J56" s="2"/>
      <c r="AK56" s="61" t="s">
        <v>50</v>
      </c>
    </row>
    <row r="57" spans="1:43" ht="18">
      <c r="A57" s="25" t="s">
        <v>146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 t="str">
        <f ca="1">IF(INDIRECT(ADDRESS(ROW(dati_ikm!G$11),COLUMN(dati_ikm!G$1)+ROW(dati_ikm!G6)+48,1,1,"dati_ikm"))="","",INDIRECT(ADDRESS(ROW(dati_ikm!G$11),COLUMN(dati_ikm!G$1)+ROW(dati_ikm!G6)+48,1,1,"dati_ikm")))</f>
        <v/>
      </c>
      <c r="D57" s="83" t="str">
        <f t="shared" ca="1" si="14"/>
        <v/>
      </c>
      <c r="E57" s="84" t="e">
        <f t="shared" ca="1" si="15"/>
        <v>#N/A</v>
      </c>
      <c r="F57" s="83" cm="1">
        <f t="array" aca="1" ref="F57" ca="1">INDIRECT(ADDRESS(ROW(dati_ikm!S$29),COLUMN(dati_ikm!S$1)+ROW(dati_ikm!S6)+24,1,1,"dati_ikm"))</f>
        <v>356.9</v>
      </c>
      <c r="G57" s="83" t="str">
        <f t="shared" ca="1" si="16"/>
        <v/>
      </c>
      <c r="H57" s="83" t="e">
        <f t="shared" ca="1" si="17"/>
        <v>#N/A</v>
      </c>
      <c r="I57" s="11"/>
      <c r="J57" s="2"/>
      <c r="AJ57" s="62">
        <f ca="1">F66</f>
        <v>4245.4987259999998</v>
      </c>
      <c r="AK57" s="60" t="s">
        <v>158</v>
      </c>
      <c r="AL57" s="60"/>
      <c r="AM57" s="60"/>
      <c r="AN57" s="60"/>
      <c r="AO57" s="11"/>
      <c r="AP57" s="2"/>
      <c r="AQ57" s="2"/>
    </row>
    <row r="58" spans="1:43" ht="18">
      <c r="A58" s="25" t="s">
        <v>147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21.515065318618117</v>
      </c>
      <c r="AK58" s="60" t="s">
        <v>153</v>
      </c>
      <c r="AL58" s="60"/>
      <c r="AM58" s="60"/>
      <c r="AN58" s="60"/>
      <c r="AO58" s="11"/>
      <c r="AP58" s="2"/>
      <c r="AQ58" s="2"/>
    </row>
    <row r="59" spans="1:43" ht="18">
      <c r="A59" s="25" t="s">
        <v>148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1.2927346612061825</v>
      </c>
      <c r="AK59" s="60" t="s">
        <v>161</v>
      </c>
      <c r="AL59" s="60"/>
      <c r="AM59" s="60"/>
      <c r="AN59" s="60"/>
      <c r="AO59" s="11"/>
      <c r="AP59" s="2"/>
      <c r="AQ59" s="2"/>
    </row>
    <row r="60" spans="1:43" ht="18">
      <c r="A60" s="25" t="s">
        <v>149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11.657420999999999</v>
      </c>
      <c r="AK60" s="60" t="s">
        <v>162</v>
      </c>
      <c r="AL60" s="60"/>
      <c r="AM60" s="60"/>
      <c r="AN60" s="60"/>
      <c r="AO60" s="11"/>
      <c r="AP60" s="2"/>
      <c r="AQ60" s="2"/>
    </row>
    <row r="61" spans="1:43">
      <c r="A61" s="25" t="s">
        <v>150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151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952.59999999999991</v>
      </c>
      <c r="AK62" s="60" t="s">
        <v>159</v>
      </c>
      <c r="AL62" s="60"/>
      <c r="AM62" s="60"/>
      <c r="AN62" s="60"/>
      <c r="AO62" s="11"/>
      <c r="AP62" s="2"/>
      <c r="AQ62" s="2"/>
    </row>
    <row r="63" spans="1:43" ht="18">
      <c r="A63" s="25" t="s">
        <v>152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913.42182400000002</v>
      </c>
      <c r="AK63" s="60" t="s">
        <v>160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 t="e">
        <f ca="1">H57</f>
        <v>#N/A</v>
      </c>
      <c r="AK64" s="60" t="s">
        <v>154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65" s="148">
        <f ca="1">SUM(_xlfn.TAKE(B52:B63,dati_kum!E34))</f>
        <v>901.76440300000002</v>
      </c>
      <c r="C65" s="148">
        <f ca="1">SUM(C52:C64)</f>
        <v>913.42182400000002</v>
      </c>
      <c r="D65" s="148">
        <f ca="1">C65-B65</f>
        <v>11.657420999999999</v>
      </c>
      <c r="E65" s="156">
        <f t="shared" ref="E65" ca="1" si="18">(C65/B65)*100-100</f>
        <v>1.2927346612061825</v>
      </c>
      <c r="F65" s="148">
        <f ca="1">SUM(_xlfn.TAKE(F52:F63,dati_kum!E34))</f>
        <v>952.59999999999991</v>
      </c>
      <c r="G65" s="149">
        <f ca="1">C65-F65</f>
        <v>-39.178175999999894</v>
      </c>
      <c r="H65" s="157">
        <f ca="1">C65/F65*100</f>
        <v>95.887237455385275</v>
      </c>
      <c r="I65" s="11"/>
      <c r="J65" s="2"/>
      <c r="AJ65" s="62">
        <f ca="1">G65</f>
        <v>-39.178175999999894</v>
      </c>
      <c r="AK65" s="60" t="s">
        <v>163</v>
      </c>
      <c r="AL65" s="60"/>
      <c r="AM65" s="60"/>
      <c r="AN65" s="60"/>
      <c r="AO65" s="11"/>
      <c r="AP65" s="2"/>
      <c r="AQ65" s="2"/>
    </row>
    <row r="66" spans="1:43" ht="18">
      <c r="A66" s="28" t="s">
        <v>213</v>
      </c>
      <c r="B66" s="153">
        <f ca="1">SUM(B52:B63)</f>
        <v>3882.3620270000001</v>
      </c>
      <c r="C66" s="153">
        <f t="shared" ref="C66" ca="1" si="19">SUM(C52:C63)</f>
        <v>913.42182400000002</v>
      </c>
      <c r="D66" s="116" t="s">
        <v>178</v>
      </c>
      <c r="E66" s="116" t="s">
        <v>178</v>
      </c>
      <c r="F66" s="153">
        <f ca="1">SUM(F52:F63)</f>
        <v>4245.4987259999998</v>
      </c>
      <c r="G66" s="158">
        <f ca="1">C66-F66</f>
        <v>-3332.0769019999998</v>
      </c>
      <c r="H66" s="158">
        <f ca="1">C66/F66*100</f>
        <v>21.515065318618117</v>
      </c>
      <c r="I66" s="11"/>
      <c r="J66" s="2"/>
      <c r="AJ66" s="63">
        <f ca="1">H65-100</f>
        <v>-4.1127625446147249</v>
      </c>
      <c r="AK66" s="60" t="s">
        <v>155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182</v>
      </c>
      <c r="C74" s="24" t="s">
        <v>218</v>
      </c>
      <c r="D74" s="16" t="s">
        <v>188</v>
      </c>
      <c r="E74" s="16" t="s">
        <v>187</v>
      </c>
      <c r="F74" s="36" t="s">
        <v>216</v>
      </c>
      <c r="G74" s="16" t="s">
        <v>157</v>
      </c>
      <c r="H74" s="37" t="s">
        <v>156</v>
      </c>
      <c r="J74" s="2"/>
    </row>
    <row r="75" spans="1:43">
      <c r="A75" s="25" t="s">
        <v>141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142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143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144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 t="str">
        <f ca="1">IF(INDIRECT(ADDRESS(ROW(dati_ikm!G$5),COLUMN(dati_ikm!G$1)+ROW(dati_ikm!G4)+48,1,1,"dati_ikm"))="","",INDIRECT(ADDRESS(ROW(dati_ikm!G$5),COLUMN(dati_ikm!G$1)+ROW(dati_ikm!G4)+48,1,1,"dati_ikm")))</f>
        <v/>
      </c>
      <c r="D78" s="83" t="str">
        <f t="shared" ca="1" si="20"/>
        <v/>
      </c>
      <c r="E78" s="84" t="e">
        <f t="shared" ca="1" si="21"/>
        <v>#N/A</v>
      </c>
      <c r="F78" s="99" cm="1">
        <f t="array" aca="1" ref="F78" ca="1">INDIRECT(ADDRESS(ROW(dati_ikm!S$33),COLUMN(dati_ikm!S$1)+ROW(dati_ikm!S4)+24,1,1,"dati_ikm"))</f>
        <v>196.7</v>
      </c>
      <c r="G78" s="86" t="str">
        <f t="shared" ca="1" si="22"/>
        <v/>
      </c>
      <c r="H78" s="87" t="e">
        <f t="shared" ca="1" si="23"/>
        <v>#N/A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145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 t="str">
        <f ca="1">IF(INDIRECT(ADDRESS(ROW(dati_ikm!G$5),COLUMN(dati_ikm!G$1)+ROW(dati_ikm!G5)+48,1,1,"dati_ikm"))="","",INDIRECT(ADDRESS(ROW(dati_ikm!G$5),COLUMN(dati_ikm!G$1)+ROW(dati_ikm!G5)+48,1,1,"dati_ikm")))</f>
        <v/>
      </c>
      <c r="D79" s="83" t="str">
        <f t="shared" ca="1" si="20"/>
        <v/>
      </c>
      <c r="E79" s="84" t="e">
        <f t="shared" ca="1" si="21"/>
        <v>#N/A</v>
      </c>
      <c r="F79" s="99" cm="1">
        <f t="array" aca="1" ref="F79" ca="1">INDIRECT(ADDRESS(ROW(dati_ikm!S$33),COLUMN(dati_ikm!S$1)+ROW(dati_ikm!S5)+24,1,1,"dati_ikm"))</f>
        <v>205.9</v>
      </c>
      <c r="G79" s="86" t="str">
        <f t="shared" ca="1" si="22"/>
        <v/>
      </c>
      <c r="H79" s="87" t="e">
        <f t="shared" ca="1" si="23"/>
        <v>#N/A</v>
      </c>
      <c r="I79" s="11"/>
      <c r="J79" s="2"/>
      <c r="AK79" s="68" t="s">
        <v>51</v>
      </c>
    </row>
    <row r="80" spans="1:43" ht="18">
      <c r="A80" s="25" t="s">
        <v>146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 t="str">
        <f ca="1">IF(INDIRECT(ADDRESS(ROW(dati_ikm!G$5),COLUMN(dati_ikm!G$1)+ROW(dati_ikm!G6)+48,1,1,"dati_ikm"))="","",INDIRECT(ADDRESS(ROW(dati_ikm!G$5),COLUMN(dati_ikm!G$1)+ROW(dati_ikm!G6)+48,1,1,"dati_ikm")))</f>
        <v/>
      </c>
      <c r="D80" s="83" t="str">
        <f t="shared" ca="1" si="20"/>
        <v/>
      </c>
      <c r="E80" s="84" t="e">
        <f t="shared" ca="1" si="21"/>
        <v>#N/A</v>
      </c>
      <c r="F80" s="99" cm="1">
        <f t="array" aca="1" ref="F80" ca="1">INDIRECT(ADDRESS(ROW(dati_ikm!S$33),COLUMN(dati_ikm!S$1)+ROW(dati_ikm!S6)+24,1,1,"dati_ikm"))</f>
        <v>231.7</v>
      </c>
      <c r="G80" s="86" t="str">
        <f t="shared" ca="1" si="22"/>
        <v/>
      </c>
      <c r="H80" s="87" t="e">
        <f t="shared" ca="1" si="23"/>
        <v>#N/A</v>
      </c>
      <c r="I80" s="11"/>
      <c r="J80" s="2"/>
      <c r="AJ80" s="62">
        <f ca="1">F89</f>
        <v>2735.8879299999999</v>
      </c>
      <c r="AK80" s="60" t="s">
        <v>158</v>
      </c>
      <c r="AL80" s="60"/>
      <c r="AM80" s="60"/>
      <c r="AN80" s="60"/>
      <c r="AO80" s="11"/>
      <c r="AP80" s="2"/>
      <c r="AQ80" s="2"/>
    </row>
    <row r="81" spans="1:43" ht="18">
      <c r="A81" s="25" t="s">
        <v>147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22.797886754082068</v>
      </c>
      <c r="AK81" s="60" t="s">
        <v>153</v>
      </c>
      <c r="AL81" s="60"/>
      <c r="AM81" s="60"/>
      <c r="AN81" s="60"/>
      <c r="AO81" s="11"/>
      <c r="AP81" s="2"/>
      <c r="AQ81" s="2"/>
    </row>
    <row r="82" spans="1:43" ht="18">
      <c r="A82" s="25" t="s">
        <v>148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8.6547111404895674</v>
      </c>
      <c r="AK82" s="60" t="s">
        <v>166</v>
      </c>
      <c r="AL82" s="60"/>
      <c r="AM82" s="60"/>
      <c r="AN82" s="60"/>
      <c r="AO82" s="11"/>
      <c r="AP82" s="2"/>
      <c r="AQ82" s="2"/>
    </row>
    <row r="83" spans="1:43" ht="18">
      <c r="A83" s="25" t="s">
        <v>149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49.681753000000072</v>
      </c>
      <c r="AK83" s="60" t="s">
        <v>167</v>
      </c>
      <c r="AL83" s="60"/>
      <c r="AM83" s="60"/>
      <c r="AN83" s="60"/>
      <c r="AO83" s="11"/>
      <c r="AP83" s="2"/>
      <c r="AQ83" s="2"/>
    </row>
    <row r="84" spans="1:43">
      <c r="A84" s="25" t="s">
        <v>150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151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589.4</v>
      </c>
      <c r="AK85" s="60" t="s">
        <v>159</v>
      </c>
      <c r="AL85" s="60"/>
      <c r="AM85" s="60"/>
      <c r="AN85" s="60"/>
      <c r="AO85" s="11"/>
      <c r="AP85" s="2"/>
      <c r="AQ85" s="2"/>
    </row>
    <row r="86" spans="1:43" ht="18">
      <c r="A86" s="25" t="s">
        <v>152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623.72463200000004</v>
      </c>
      <c r="AK86" s="60" t="s">
        <v>160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 t="e">
        <f ca="1">H80</f>
        <v>#N/A</v>
      </c>
      <c r="AK87" s="60" t="s">
        <v>154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88" s="148">
        <f ca="1">SUM(_xlfn.TAKE(B75:B86,dati_kum!E34))</f>
        <v>574.04287899999997</v>
      </c>
      <c r="C88" s="148">
        <f ca="1">SUM(C75:C87)</f>
        <v>623.72463200000004</v>
      </c>
      <c r="D88" s="148">
        <f ca="1">C88-B88</f>
        <v>49.681753000000072</v>
      </c>
      <c r="E88" s="156">
        <f t="shared" ref="E88" ca="1" si="24">(C88/B88)*100-100</f>
        <v>8.6547111404895674</v>
      </c>
      <c r="F88" s="150">
        <f ca="1">SUM(_xlfn.TAKE(F75:F86,dati_kum!E34))</f>
        <v>589.4</v>
      </c>
      <c r="G88" s="151">
        <f t="shared" ref="G88:G89" ca="1" si="25">C88-F88</f>
        <v>34.324632000000065</v>
      </c>
      <c r="H88" s="152">
        <f ca="1">C88/F88*100</f>
        <v>105.82365659993214</v>
      </c>
      <c r="I88" s="11"/>
      <c r="J88" s="2"/>
      <c r="AJ88" s="62">
        <f ca="1">G88</f>
        <v>34.324632000000065</v>
      </c>
      <c r="AK88" s="60" t="s">
        <v>163</v>
      </c>
      <c r="AL88" s="60"/>
      <c r="AM88" s="60"/>
      <c r="AN88" s="60"/>
      <c r="AO88" s="11"/>
      <c r="AP88" s="2"/>
      <c r="AQ88" s="2"/>
    </row>
    <row r="89" spans="1:43" ht="18">
      <c r="A89" s="71" t="s">
        <v>213</v>
      </c>
      <c r="B89" s="159">
        <f ca="1">SUM(B75:B86)</f>
        <v>2810.9895999999999</v>
      </c>
      <c r="C89" s="159">
        <f t="shared" ref="C89" ca="1" si="26">SUM(C75:C86)</f>
        <v>623.72463200000004</v>
      </c>
      <c r="D89" s="116" t="s">
        <v>178</v>
      </c>
      <c r="E89" s="116" t="s">
        <v>178</v>
      </c>
      <c r="F89" s="160">
        <f ca="1">SUM(F75:F86)</f>
        <v>2735.8879299999999</v>
      </c>
      <c r="G89" s="161">
        <f t="shared" ca="1" si="25"/>
        <v>-2112.1632979999999</v>
      </c>
      <c r="H89" s="162">
        <f ca="1">C89/F89*100</f>
        <v>22.797886754082068</v>
      </c>
      <c r="I89" s="11"/>
      <c r="J89" s="2"/>
      <c r="AJ89" s="63">
        <f ca="1">H88-100</f>
        <v>5.8236565999321357</v>
      </c>
      <c r="AK89" s="60" t="s">
        <v>155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182</v>
      </c>
      <c r="C97" s="24" t="s">
        <v>218</v>
      </c>
      <c r="D97" s="16" t="s">
        <v>188</v>
      </c>
      <c r="E97" s="16" t="s">
        <v>187</v>
      </c>
      <c r="F97" s="36" t="s">
        <v>216</v>
      </c>
      <c r="G97" s="16" t="s">
        <v>157</v>
      </c>
      <c r="H97" s="37" t="s">
        <v>156</v>
      </c>
      <c r="J97" s="2"/>
    </row>
    <row r="98" spans="1:43">
      <c r="A98" s="25" t="s">
        <v>141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142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143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144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 t="str">
        <f ca="1">IF(INDIRECT(ADDRESS(ROW(dati_ikm!G$6),COLUMN(dati_ikm!G$1)+ROW(dati_ikm!G4)+48,1,1,"dati_ikm"))="","",INDIRECT(ADDRESS(ROW(dati_ikm!G$6),COLUMN(dati_ikm!G$1)+ROW(dati_ikm!G4)+48,1,1,"dati_ikm")))</f>
        <v/>
      </c>
      <c r="D101" s="83" t="str">
        <f t="shared" ca="1" si="27"/>
        <v/>
      </c>
      <c r="E101" s="84" t="e">
        <f t="shared" ca="1" si="28"/>
        <v>#N/A</v>
      </c>
      <c r="F101" s="99" cm="1">
        <f t="array" aca="1" ref="F101" ca="1">INDIRECT(ADDRESS(ROW(dati_ikm!S$28),COLUMN(dati_ikm!S$1)+ROW(dati_ikm!S4)+24,1,1,"dati_ikm"))</f>
        <v>102</v>
      </c>
      <c r="G101" s="86" t="str">
        <f t="shared" ca="1" si="29"/>
        <v/>
      </c>
      <c r="H101" s="87" t="e">
        <f t="shared" ca="1" si="30"/>
        <v>#N/A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145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 t="str">
        <f ca="1">IF(INDIRECT(ADDRESS(ROW(dati_ikm!G$6),COLUMN(dati_ikm!G$1)+ROW(dati_ikm!G5)+48,1,1,"dati_ikm"))="","",INDIRECT(ADDRESS(ROW(dati_ikm!G$6),COLUMN(dati_ikm!G$1)+ROW(dati_ikm!G5)+48,1,1,"dati_ikm")))</f>
        <v/>
      </c>
      <c r="D102" s="83" t="str">
        <f t="shared" ca="1" si="27"/>
        <v/>
      </c>
      <c r="E102" s="84" t="e">
        <f t="shared" ca="1" si="28"/>
        <v>#N/A</v>
      </c>
      <c r="F102" s="99" cm="1">
        <f t="array" aca="1" ref="F102" ca="1">INDIRECT(ADDRESS(ROW(dati_ikm!S$28),COLUMN(dati_ikm!S$1)+ROW(dati_ikm!S5)+24,1,1,"dati_ikm"))</f>
        <v>84.5</v>
      </c>
      <c r="G102" s="86" t="str">
        <f t="shared" ca="1" si="29"/>
        <v/>
      </c>
      <c r="H102" s="87" t="e">
        <f t="shared" ca="1" si="30"/>
        <v>#N/A</v>
      </c>
      <c r="I102" s="11"/>
      <c r="J102" s="2"/>
      <c r="AK102" s="61" t="s">
        <v>53</v>
      </c>
    </row>
    <row r="103" spans="1:43" ht="18">
      <c r="A103" s="25" t="s">
        <v>146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 t="str">
        <f ca="1">IF(INDIRECT(ADDRESS(ROW(dati_ikm!G$6),COLUMN(dati_ikm!G$1)+ROW(dati_ikm!G6)+48,1,1,"dati_ikm"))="","",INDIRECT(ADDRESS(ROW(dati_ikm!G$6),COLUMN(dati_ikm!G$1)+ROW(dati_ikm!G6)+48,1,1,"dati_ikm")))</f>
        <v/>
      </c>
      <c r="D103" s="83" t="str">
        <f t="shared" ca="1" si="27"/>
        <v/>
      </c>
      <c r="E103" s="84" t="e">
        <f t="shared" ca="1" si="28"/>
        <v>#N/A</v>
      </c>
      <c r="F103" s="99" cm="1">
        <f t="array" aca="1" ref="F103" ca="1">INDIRECT(ADDRESS(ROW(dati_ikm!S$28),COLUMN(dati_ikm!S$1)+ROW(dati_ikm!S6)+24,1,1,"dati_ikm"))</f>
        <v>141</v>
      </c>
      <c r="G103" s="86" t="str">
        <f t="shared" ca="1" si="29"/>
        <v/>
      </c>
      <c r="H103" s="87" t="e">
        <f t="shared" ca="1" si="30"/>
        <v>#N/A</v>
      </c>
      <c r="I103" s="11"/>
      <c r="J103" s="2"/>
      <c r="AJ103" s="62">
        <f ca="1">F112</f>
        <v>690.702</v>
      </c>
      <c r="AK103" s="60" t="s">
        <v>158</v>
      </c>
      <c r="AL103" s="60"/>
      <c r="AM103" s="60"/>
      <c r="AN103" s="60"/>
      <c r="AO103" s="11"/>
      <c r="AP103" s="2"/>
      <c r="AQ103" s="2"/>
    </row>
    <row r="104" spans="1:43" ht="18">
      <c r="A104" s="25" t="s">
        <v>147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25.749837990913594</v>
      </c>
      <c r="AK104" s="60" t="s">
        <v>153</v>
      </c>
      <c r="AL104" s="60"/>
      <c r="AM104" s="60"/>
      <c r="AN104" s="60"/>
      <c r="AO104" s="11"/>
      <c r="AP104" s="2"/>
      <c r="AQ104" s="2"/>
    </row>
    <row r="105" spans="1:43" ht="18">
      <c r="A105" s="25" t="s">
        <v>148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59.496604380438072</v>
      </c>
      <c r="AK105" s="60" t="s">
        <v>168</v>
      </c>
      <c r="AL105" s="60"/>
      <c r="AM105" s="60"/>
      <c r="AN105" s="60"/>
      <c r="AO105" s="11"/>
      <c r="AP105" s="2"/>
      <c r="AQ105" s="2"/>
    </row>
    <row r="106" spans="1:43" ht="18">
      <c r="A106" s="25" t="s">
        <v>149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66.344656999999998</v>
      </c>
      <c r="AK106" s="60" t="s">
        <v>169</v>
      </c>
      <c r="AL106" s="60"/>
      <c r="AM106" s="60"/>
      <c r="AN106" s="60"/>
      <c r="AO106" s="11"/>
      <c r="AP106" s="2"/>
      <c r="AQ106" s="2"/>
    </row>
    <row r="107" spans="1:43">
      <c r="A107" s="25" t="s">
        <v>150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151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112.6</v>
      </c>
      <c r="AK108" s="60" t="s">
        <v>159</v>
      </c>
      <c r="AL108" s="60"/>
      <c r="AM108" s="60"/>
      <c r="AN108" s="60"/>
      <c r="AO108" s="11"/>
      <c r="AP108" s="2"/>
      <c r="AQ108" s="2"/>
    </row>
    <row r="109" spans="1:43" ht="18">
      <c r="A109" s="25" t="s">
        <v>152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177.854646</v>
      </c>
      <c r="AK109" s="60" t="s">
        <v>160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 t="e">
        <f ca="1">H103</f>
        <v>#N/A</v>
      </c>
      <c r="AK110" s="60" t="s">
        <v>154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111" s="148">
        <f ca="1">SUM(_xlfn.TAKE(B98:B109,dati_kum!E34))</f>
        <v>111.509989</v>
      </c>
      <c r="C111" s="148">
        <f ca="1">SUM(C98:C110)</f>
        <v>177.854646</v>
      </c>
      <c r="D111" s="148">
        <f ca="1">C111-B111</f>
        <v>66.344656999999998</v>
      </c>
      <c r="E111" s="156">
        <f t="shared" ref="E111" ca="1" si="31">(C111/B111)*100-100</f>
        <v>59.496604380438072</v>
      </c>
      <c r="F111" s="150">
        <f ca="1">SUM(_xlfn.TAKE(F98:F109,dati_kum!E34))</f>
        <v>112.6</v>
      </c>
      <c r="G111" s="151">
        <f t="shared" ref="G111:G112" ca="1" si="32">C111-F111</f>
        <v>65.254646000000008</v>
      </c>
      <c r="H111" s="152">
        <f ca="1">C111/F111*100</f>
        <v>157.95261634103022</v>
      </c>
      <c r="I111" s="11"/>
      <c r="J111" s="2"/>
      <c r="AJ111" s="62">
        <f ca="1">G111</f>
        <v>65.254646000000008</v>
      </c>
      <c r="AK111" s="60" t="s">
        <v>163</v>
      </c>
      <c r="AL111" s="60"/>
      <c r="AM111" s="60"/>
      <c r="AN111" s="60"/>
      <c r="AO111" s="11"/>
      <c r="AP111" s="2"/>
      <c r="AQ111" s="2"/>
    </row>
    <row r="112" spans="1:43" ht="18">
      <c r="A112" s="28" t="s">
        <v>213</v>
      </c>
      <c r="B112" s="153">
        <f ca="1">SUM(B98:B109)</f>
        <v>719.42123100000003</v>
      </c>
      <c r="C112" s="153">
        <f t="shared" ref="C112" ca="1" si="33">SUM(C98:C109)</f>
        <v>177.854646</v>
      </c>
      <c r="D112" s="116" t="s">
        <v>178</v>
      </c>
      <c r="E112" s="116" t="s">
        <v>178</v>
      </c>
      <c r="F112" s="154">
        <f ca="1">SUM(F98:F109)</f>
        <v>690.702</v>
      </c>
      <c r="G112" s="33">
        <f t="shared" ca="1" si="32"/>
        <v>-512.847354</v>
      </c>
      <c r="H112" s="155">
        <f ca="1">C112/F112*100</f>
        <v>25.749837990913594</v>
      </c>
      <c r="I112" s="11"/>
      <c r="J112" s="2"/>
      <c r="AJ112" s="63">
        <f ca="1">H111-100</f>
        <v>57.952616341030222</v>
      </c>
      <c r="AK112" s="60" t="s">
        <v>155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182</v>
      </c>
      <c r="C120" s="24" t="s">
        <v>218</v>
      </c>
      <c r="D120" s="16" t="s">
        <v>188</v>
      </c>
      <c r="E120" s="16" t="s">
        <v>187</v>
      </c>
      <c r="F120" s="72" t="s">
        <v>216</v>
      </c>
      <c r="G120" s="39" t="s">
        <v>157</v>
      </c>
      <c r="H120" s="73" t="s">
        <v>156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141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142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143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144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 t="str">
        <f ca="1">IF(INDIRECT(ADDRESS(ROW(dati_ikm!G$12),COLUMN(dati_ikm!G$1)+ROW(dati_ikm!G4)+48,1,1,"dati_ikm"))="","",INDIRECT(ADDRESS(ROW(dati_ikm!G$12),COLUMN(dati_ikm!G$1)+ROW(dati_ikm!G4)+48,1,1,"dati_ikm")))</f>
        <v/>
      </c>
      <c r="D124" s="83" t="str">
        <f t="shared" ca="1" si="34"/>
        <v/>
      </c>
      <c r="E124" s="84" t="e">
        <f t="shared" ca="1" si="35"/>
        <v>#N/A</v>
      </c>
      <c r="F124" s="99" cm="1">
        <f t="array" aca="1" ref="F124" ca="1">INDIRECT(ADDRESS(ROW(dati_ikm!S$30),COLUMN(dati_ikm!S$1)+ROW(dati_ikm!S4)+24,1,1,"dati_ikm"))</f>
        <v>107.71899999999999</v>
      </c>
      <c r="G124" s="86" t="str">
        <f t="shared" ca="1" si="36"/>
        <v/>
      </c>
      <c r="H124" s="87" t="e">
        <f t="shared" ca="1" si="37"/>
        <v>#N/A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145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 t="str">
        <f ca="1">IF(INDIRECT(ADDRESS(ROW(dati_ikm!G$12),COLUMN(dati_ikm!G$1)+ROW(dati_ikm!G5)+48,1,1,"dati_ikm"))="","",INDIRECT(ADDRESS(ROW(dati_ikm!G$12),COLUMN(dati_ikm!G$1)+ROW(dati_ikm!G5)+48,1,1,"dati_ikm")))</f>
        <v/>
      </c>
      <c r="D125" s="83" t="str">
        <f t="shared" ca="1" si="34"/>
        <v/>
      </c>
      <c r="E125" s="84" t="e">
        <f t="shared" ca="1" si="35"/>
        <v>#N/A</v>
      </c>
      <c r="F125" s="99" cm="1">
        <f t="array" aca="1" ref="F125" ca="1">INDIRECT(ADDRESS(ROW(dati_ikm!S$30),COLUMN(dati_ikm!S$1)+ROW(dati_ikm!S5)+24,1,1,"dati_ikm"))</f>
        <v>106.93100000000001</v>
      </c>
      <c r="G125" s="86" t="str">
        <f t="shared" ca="1" si="36"/>
        <v/>
      </c>
      <c r="H125" s="87" t="e">
        <f t="shared" ca="1" si="37"/>
        <v>#N/A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146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 t="str">
        <f ca="1">IF(INDIRECT(ADDRESS(ROW(dati_ikm!G$12),COLUMN(dati_ikm!G$1)+ROW(dati_ikm!G6)+48,1,1,"dati_ikm"))="","",INDIRECT(ADDRESS(ROW(dati_ikm!G$12),COLUMN(dati_ikm!G$1)+ROW(dati_ikm!G6)+48,1,1,"dati_ikm")))</f>
        <v/>
      </c>
      <c r="D126" s="83" t="str">
        <f t="shared" ca="1" si="34"/>
        <v/>
      </c>
      <c r="E126" s="84" t="e">
        <f t="shared" ca="1" si="35"/>
        <v>#N/A</v>
      </c>
      <c r="F126" s="99" cm="1">
        <f t="array" aca="1" ref="F126" ca="1">INDIRECT(ADDRESS(ROW(dati_ikm!S$30),COLUMN(dati_ikm!S$1)+ROW(dati_ikm!S6)+24,1,1,"dati_ikm"))</f>
        <v>116.509</v>
      </c>
      <c r="G126" s="86" t="str">
        <f t="shared" ca="1" si="36"/>
        <v/>
      </c>
      <c r="H126" s="87" t="e">
        <f t="shared" ca="1" si="37"/>
        <v>#N/A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147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148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149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150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151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152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134" s="148">
        <f ca="1">SUM(_xlfn.TAKE(B121:B132,dati_kum!E34))</f>
        <v>275.08880900000003</v>
      </c>
      <c r="C134" s="148">
        <f ca="1">SUM(C121:C132)</f>
        <v>285.78214200000002</v>
      </c>
      <c r="D134" s="148">
        <f ca="1">C134-B134</f>
        <v>10.693332999999996</v>
      </c>
      <c r="E134" s="156">
        <f ca="1">(C134/B134)*100-100</f>
        <v>3.8872293783496019</v>
      </c>
      <c r="F134" s="150">
        <f ca="1">SUM(_xlfn.TAKE(F121:F132,dati_kum!E34))</f>
        <v>301.959</v>
      </c>
      <c r="G134" s="151">
        <f ca="1">C134-F134</f>
        <v>-16.176857999999982</v>
      </c>
      <c r="H134" s="152">
        <f ca="1">C134/F134*100</f>
        <v>94.642697187366494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213</v>
      </c>
      <c r="B135" s="153">
        <f ca="1">SUM(B121:B132)</f>
        <v>1190.7976450000001</v>
      </c>
      <c r="C135" s="153">
        <f ca="1">SUM(C121:C132)</f>
        <v>285.78214200000002</v>
      </c>
      <c r="D135" s="116" t="s">
        <v>178</v>
      </c>
      <c r="E135" s="116" t="s">
        <v>178</v>
      </c>
      <c r="F135" s="154">
        <f ca="1">SUM(F121:F132)</f>
        <v>1314.0319999999999</v>
      </c>
      <c r="G135" s="33">
        <f ca="1">C135-F135</f>
        <v>-1028.2498579999999</v>
      </c>
      <c r="H135" s="155">
        <f ca="1">C135/F135*100</f>
        <v>21.748491817550867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220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182</v>
      </c>
      <c r="C143" s="24" t="s">
        <v>218</v>
      </c>
      <c r="D143" s="16" t="s">
        <v>188</v>
      </c>
      <c r="E143" s="16" t="s">
        <v>187</v>
      </c>
      <c r="F143" s="72" t="s">
        <v>216</v>
      </c>
      <c r="G143" s="39" t="s">
        <v>157</v>
      </c>
      <c r="H143" s="73" t="s">
        <v>156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141</v>
      </c>
      <c r="B144" s="164" t="s">
        <v>221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221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142</v>
      </c>
      <c r="B145" s="164" t="s">
        <v>221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221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143</v>
      </c>
      <c r="B146" s="164" t="s">
        <v>221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221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144</v>
      </c>
      <c r="B147" s="164" t="s">
        <v>221</v>
      </c>
      <c r="C147" s="83" t="str">
        <f ca="1">IF(INDIRECT(ADDRESS(ROW(dati_ikm!G$16),COLUMN(dati_ikm!G$1)+ROW(dati_ikm!G4)+48,1,1,"dati_ikm"))="","",INDIRECT(ADDRESS(ROW(dati_ikm!G$16),COLUMN(dati_ikm!G$1)+ROW(dati_ikm!G4)+48,1,1,"dati_ikm")))</f>
        <v/>
      </c>
      <c r="D147" s="83" t="str">
        <f t="shared" ca="1" si="38"/>
        <v/>
      </c>
      <c r="E147" s="164" t="s">
        <v>221</v>
      </c>
      <c r="F147" s="99" cm="1">
        <f t="array" aca="1" ref="F147" ca="1">INDIRECT(ADDRESS(ROW(dati_ikm!S$40),COLUMN(dati_ikm!S$1)+ROW(dati_ikm!S4)+24,1,1,"dati_ikm"))</f>
        <v>0</v>
      </c>
      <c r="G147" s="86" t="str">
        <f t="shared" ca="1" si="39"/>
        <v/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145</v>
      </c>
      <c r="B148" s="164" t="s">
        <v>221</v>
      </c>
      <c r="C148" s="83" t="str">
        <f ca="1">IF(INDIRECT(ADDRESS(ROW(dati_ikm!G$16),COLUMN(dati_ikm!G$1)+ROW(dati_ikm!G5)+48,1,1,"dati_ikm"))="","",INDIRECT(ADDRESS(ROW(dati_ikm!G$16),COLUMN(dati_ikm!G$1)+ROW(dati_ikm!G5)+48,1,1,"dati_ikm")))</f>
        <v/>
      </c>
      <c r="D148" s="83" t="str">
        <f t="shared" ca="1" si="38"/>
        <v/>
      </c>
      <c r="E148" s="164" t="s">
        <v>221</v>
      </c>
      <c r="F148" s="99" cm="1">
        <f t="array" aca="1" ref="F148" ca="1">INDIRECT(ADDRESS(ROW(dati_ikm!S$40),COLUMN(dati_ikm!S$1)+ROW(dati_ikm!S5)+24,1,1,"dati_ikm"))</f>
        <v>31</v>
      </c>
      <c r="G148" s="86" t="str">
        <f t="shared" ca="1" si="39"/>
        <v/>
      </c>
      <c r="H148" s="87" t="e">
        <f t="shared" ca="1" si="40"/>
        <v>#N/A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146</v>
      </c>
      <c r="B149" s="164" t="s">
        <v>221</v>
      </c>
      <c r="C149" s="83" t="str">
        <f ca="1">IF(INDIRECT(ADDRESS(ROW(dati_ikm!G$16),COLUMN(dati_ikm!G$1)+ROW(dati_ikm!G6)+48,1,1,"dati_ikm"))="","",INDIRECT(ADDRESS(ROW(dati_ikm!G$16),COLUMN(dati_ikm!G$1)+ROW(dati_ikm!G6)+48,1,1,"dati_ikm")))</f>
        <v/>
      </c>
      <c r="D149" s="83" t="str">
        <f t="shared" ca="1" si="38"/>
        <v/>
      </c>
      <c r="E149" s="164" t="s">
        <v>221</v>
      </c>
      <c r="F149" s="99" cm="1">
        <f t="array" aca="1" ref="F149" ca="1">INDIRECT(ADDRESS(ROW(dati_ikm!S$40),COLUMN(dati_ikm!S$1)+ROW(dati_ikm!S6)+24,1,1,"dati_ikm"))</f>
        <v>0</v>
      </c>
      <c r="G149" s="86" t="str">
        <f t="shared" ca="1" si="39"/>
        <v/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147</v>
      </c>
      <c r="B150" s="164" t="s">
        <v>221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4" t="s">
        <v>221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148</v>
      </c>
      <c r="B151" s="164" t="s">
        <v>221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221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149</v>
      </c>
      <c r="B152" s="164" t="s">
        <v>221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221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150</v>
      </c>
      <c r="B153" s="164" t="s">
        <v>221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221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151</v>
      </c>
      <c r="B154" s="164" t="s">
        <v>221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221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152</v>
      </c>
      <c r="B155" s="164" t="s">
        <v>221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221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157" s="165" t="s">
        <v>178</v>
      </c>
      <c r="C157" s="148">
        <f ca="1">SUM(C144:C155)</f>
        <v>0</v>
      </c>
      <c r="D157" s="165" t="s">
        <v>178</v>
      </c>
      <c r="E157" s="167" t="s">
        <v>178</v>
      </c>
      <c r="F157" s="150">
        <f ca="1">SUM(_xlfn.TAKE(F144:F155,dati_kum!E34))</f>
        <v>0</v>
      </c>
      <c r="G157" s="151">
        <f ca="1">C157-F157</f>
        <v>0</v>
      </c>
      <c r="H157" s="151" t="e">
        <f ca="1">IFERROR(C157/F157*100,NA())</f>
        <v>#N/A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213</v>
      </c>
      <c r="B158" s="166" t="s">
        <v>178</v>
      </c>
      <c r="C158" s="153">
        <f ca="1">SUM(C144:C155)</f>
        <v>0</v>
      </c>
      <c r="D158" s="116" t="s">
        <v>178</v>
      </c>
      <c r="E158" s="116" t="s">
        <v>178</v>
      </c>
      <c r="F158" s="154">
        <f ca="1">SUM(F144:F155)</f>
        <v>93</v>
      </c>
      <c r="G158" s="33">
        <f ca="1">C158-F158</f>
        <v>-93</v>
      </c>
      <c r="H158" s="155">
        <f ca="1">C158/F158*100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182</v>
      </c>
      <c r="C166" s="24" t="s">
        <v>218</v>
      </c>
      <c r="D166" s="16" t="s">
        <v>188</v>
      </c>
      <c r="E166" s="16" t="s">
        <v>187</v>
      </c>
      <c r="F166" s="72" t="s">
        <v>216</v>
      </c>
      <c r="G166" s="39" t="s">
        <v>157</v>
      </c>
      <c r="H166" s="73" t="s">
        <v>156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141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142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143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144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 t="str">
        <f ca="1">IF(INDIRECT(ADDRESS(ROW(dati_ikm!G$25),COLUMN(dati_ikm!G$1)+ROW(dati_ikm!G4)+48,1,1,"dati_ikm"))="","",INDIRECT(ADDRESS(ROW(dati_ikm!G$25),COLUMN(dati_ikm!G$1)+ROW(dati_ikm!G4)+48,1,1,"dati_ikm")))</f>
        <v/>
      </c>
      <c r="D170" s="83" t="str">
        <f t="shared" ca="1" si="41"/>
        <v/>
      </c>
      <c r="E170" s="84" t="e">
        <f t="shared" ca="1" si="42"/>
        <v>#N/A</v>
      </c>
      <c r="F170" s="84" cm="1">
        <f t="array" aca="1" ref="F170" ca="1">INDIRECT(ADDRESS(ROW(dati_ikm!S$41),COLUMN(dati_ikm!S$1)+ROW(dati_ikm!S4)+24,1,1,"dati_ikm"))</f>
        <v>61.04849999999999</v>
      </c>
      <c r="G170" s="86" t="str">
        <f t="shared" ca="1" si="43"/>
        <v/>
      </c>
      <c r="H170" s="87" t="e">
        <f t="shared" ca="1" si="44"/>
        <v>#N/A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145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 t="str">
        <f ca="1">IF(INDIRECT(ADDRESS(ROW(dati_ikm!G$25),COLUMN(dati_ikm!G$1)+ROW(dati_ikm!G5)+48,1,1,"dati_ikm"))="","",INDIRECT(ADDRESS(ROW(dati_ikm!G$25),COLUMN(dati_ikm!G$1)+ROW(dati_ikm!G5)+48,1,1,"dati_ikm")))</f>
        <v/>
      </c>
      <c r="D171" s="83" t="str">
        <f t="shared" ca="1" si="41"/>
        <v/>
      </c>
      <c r="E171" s="84" t="e">
        <f t="shared" ca="1" si="42"/>
        <v>#N/A</v>
      </c>
      <c r="F171" s="84" cm="1">
        <f t="array" aca="1" ref="F171" ca="1">INDIRECT(ADDRESS(ROW(dati_ikm!S$41),COLUMN(dati_ikm!S$1)+ROW(dati_ikm!S5)+24,1,1,"dati_ikm"))</f>
        <v>55.302099999999996</v>
      </c>
      <c r="G171" s="86" t="str">
        <f t="shared" ca="1" si="43"/>
        <v/>
      </c>
      <c r="H171" s="87" t="e">
        <f t="shared" ca="1" si="44"/>
        <v>#N/A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146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 t="str">
        <f ca="1">IF(INDIRECT(ADDRESS(ROW(dati_ikm!G$25),COLUMN(dati_ikm!G$1)+ROW(dati_ikm!G6)+48,1,1,"dati_ikm"))="","",INDIRECT(ADDRESS(ROW(dati_ikm!G$25),COLUMN(dati_ikm!G$1)+ROW(dati_ikm!G6)+48,1,1,"dati_ikm")))</f>
        <v/>
      </c>
      <c r="D172" s="83" t="str">
        <f t="shared" ca="1" si="41"/>
        <v/>
      </c>
      <c r="E172" s="84" t="e">
        <f t="shared" ca="1" si="42"/>
        <v>#N/A</v>
      </c>
      <c r="F172" s="84" cm="1">
        <f t="array" aca="1" ref="F172" ca="1">INDIRECT(ADDRESS(ROW(dati_ikm!S$41),COLUMN(dati_ikm!S$1)+ROW(dati_ikm!S6)+24,1,1,"dati_ikm"))</f>
        <v>29.506599999999999</v>
      </c>
      <c r="G172" s="86" t="str">
        <f t="shared" ca="1" si="43"/>
        <v/>
      </c>
      <c r="H172" s="87" t="e">
        <f t="shared" ca="1" si="44"/>
        <v>#N/A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147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148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149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150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151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152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180" s="148">
        <f ca="1">SUM(_xlfn.TAKE(B167:B178,dati_kum!E34))</f>
        <v>177.64844399999998</v>
      </c>
      <c r="C180" s="148">
        <f ca="1">SUM(C167:C179)</f>
        <v>201.45332100000002</v>
      </c>
      <c r="D180" s="148">
        <f ca="1">C180-B180</f>
        <v>23.804877000000033</v>
      </c>
      <c r="E180" s="156">
        <f t="shared" ref="E180" ca="1" si="45">(C180/B180)*100-100</f>
        <v>13.399991840063635</v>
      </c>
      <c r="F180" s="150">
        <f ca="1">SUM(_xlfn.TAKE(F167:F178,dati_kum!E34))</f>
        <v>193.74600000000001</v>
      </c>
      <c r="G180" s="151">
        <f t="shared" ref="G180:G181" ca="1" si="46">C180-F180</f>
        <v>7.7073210000000074</v>
      </c>
      <c r="H180" s="152">
        <f ca="1">C180/F180*100</f>
        <v>103.978054256604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213</v>
      </c>
      <c r="B181" s="153">
        <f ca="1">SUM(B167:B178)</f>
        <v>555.84975799999995</v>
      </c>
      <c r="C181" s="153">
        <f t="shared" ref="C181" ca="1" si="47">SUM(C167:C178)</f>
        <v>201.45332100000002</v>
      </c>
      <c r="D181" s="116" t="s">
        <v>178</v>
      </c>
      <c r="E181" s="116" t="s">
        <v>178</v>
      </c>
      <c r="F181" s="154">
        <f ca="1">SUM(F167:F178)</f>
        <v>610.68049999999994</v>
      </c>
      <c r="G181" s="33">
        <f t="shared" ca="1" si="46"/>
        <v>-409.22717899999992</v>
      </c>
      <c r="H181" s="155">
        <f ca="1">C181/F181*100</f>
        <v>32.988333670389025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182</v>
      </c>
      <c r="C192" s="24" t="s">
        <v>218</v>
      </c>
      <c r="D192" s="16" t="s">
        <v>188</v>
      </c>
      <c r="E192" s="16" t="s">
        <v>187</v>
      </c>
      <c r="F192" s="52"/>
      <c r="G192" s="52"/>
      <c r="H192" s="52"/>
      <c r="I192" s="52"/>
      <c r="J192" s="2"/>
    </row>
    <row r="193" spans="1:43" hidden="1">
      <c r="A193" s="25" t="s">
        <v>141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142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143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144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 t="str">
        <f ca="1">IF(INDIRECT(ADDRESS(ROW(dati_ikm!G$17),COLUMN(dati_ikm!G$1)+ROW(dati_ikm!G4)+48,1,1,"dati_ikm"))="","",INDIRECT(ADDRESS(ROW(dati_ikm!G$17),COLUMN(dati_ikm!G$1)+ROW(dati_ikm!G4)+48,1,1,"dati_ikm")))</f>
        <v/>
      </c>
      <c r="D196" s="83" t="str">
        <f t="shared" ca="1" si="48"/>
        <v/>
      </c>
      <c r="E196" s="84" t="e">
        <f t="shared" ca="1" si="49"/>
        <v>#N/A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145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 t="str">
        <f ca="1">IF(INDIRECT(ADDRESS(ROW(dati_ikm!G$17),COLUMN(dati_ikm!G$1)+ROW(dati_ikm!G5)+48,1,1,"dati_ikm"))="","",INDIRECT(ADDRESS(ROW(dati_ikm!G$17),COLUMN(dati_ikm!G$1)+ROW(dati_ikm!G5)+48,1,1,"dati_ikm")))</f>
        <v/>
      </c>
      <c r="D197" s="83" t="str">
        <f t="shared" ca="1" si="48"/>
        <v/>
      </c>
      <c r="E197" s="84" t="e">
        <f t="shared" ca="1" si="49"/>
        <v>#N/A</v>
      </c>
      <c r="F197" s="52"/>
      <c r="G197" s="52"/>
      <c r="H197" s="52"/>
      <c r="I197" s="52"/>
      <c r="J197" s="2"/>
    </row>
    <row r="198" spans="1:43" hidden="1">
      <c r="A198" s="25" t="s">
        <v>146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 t="str">
        <f ca="1">IF(INDIRECT(ADDRESS(ROW(dati_ikm!G$17),COLUMN(dati_ikm!G$1)+ROW(dati_ikm!G6)+48,1,1,"dati_ikm"))="","",INDIRECT(ADDRESS(ROW(dati_ikm!G$17),COLUMN(dati_ikm!G$1)+ROW(dati_ikm!G6)+48,1,1,"dati_ikm")))</f>
        <v/>
      </c>
      <c r="D198" s="83" t="str">
        <f t="shared" ca="1" si="48"/>
        <v/>
      </c>
      <c r="E198" s="84" t="e">
        <f t="shared" ca="1" si="49"/>
        <v>#N/A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147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148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-9.0051514669836621</v>
      </c>
      <c r="AK200" s="60" t="s">
        <v>168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149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-18.256862000000012</v>
      </c>
      <c r="AK201" s="60" t="s">
        <v>169</v>
      </c>
      <c r="AL201" s="60"/>
      <c r="AM201" s="60"/>
      <c r="AN201" s="60"/>
      <c r="AO201" s="11"/>
      <c r="AP201" s="2"/>
      <c r="AQ201" s="2"/>
    </row>
    <row r="202" spans="1:43" hidden="1">
      <c r="A202" s="25" t="s">
        <v>150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151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159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152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184.48111599999999</v>
      </c>
      <c r="AK204" s="60" t="s">
        <v>160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154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B206" s="148">
        <f ca="1">SUM(_xlfn.TAKE(B193:B204,dati_kum!E34))</f>
        <v>202.737978</v>
      </c>
      <c r="C206" s="148">
        <f ca="1">SUM(C193:C198)</f>
        <v>184.48111599999999</v>
      </c>
      <c r="D206" s="148">
        <f ca="1">C206-B206</f>
        <v>-18.256862000000012</v>
      </c>
      <c r="E206" s="156">
        <f ca="1">(C206/B206)*100-100</f>
        <v>-9.0051514669836621</v>
      </c>
      <c r="F206" s="52"/>
      <c r="G206" s="52"/>
      <c r="H206" s="52"/>
      <c r="I206" s="52"/>
      <c r="J206" s="2"/>
      <c r="AJ206" s="62">
        <f>G206</f>
        <v>0</v>
      </c>
      <c r="AK206" s="60" t="s">
        <v>163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213</v>
      </c>
      <c r="B207" s="153">
        <f ca="1">SUM(B193:B204)</f>
        <v>1220.0062359999999</v>
      </c>
      <c r="C207" s="153">
        <f ca="1">SUM(C193:C204)</f>
        <v>184.48111599999999</v>
      </c>
      <c r="D207" s="116" t="s">
        <v>178</v>
      </c>
      <c r="E207" s="116" t="s">
        <v>178</v>
      </c>
      <c r="F207" s="52"/>
      <c r="G207" s="52"/>
      <c r="H207" s="52"/>
      <c r="I207" s="52"/>
      <c r="J207" s="2"/>
      <c r="AJ207" s="63">
        <f>H206</f>
        <v>0</v>
      </c>
      <c r="AK207" s="60" t="s">
        <v>155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topLeftCell="D1" workbookViewId="0">
      <selection activeCell="F15" sqref="F15"/>
    </sheetView>
  </sheetViews>
  <sheetFormatPr defaultRowHeight="15"/>
  <sheetData>
    <row r="4" spans="4:8">
      <c r="D4" s="38" t="s">
        <v>49</v>
      </c>
      <c r="E4" s="18">
        <f ca="1">Kopsavilkums!B5</f>
        <v>336.26916700000004</v>
      </c>
      <c r="F4" s="18">
        <f ca="1">Kopsavilkums!C5</f>
        <v>363.54947700000002</v>
      </c>
      <c r="G4" s="19">
        <f ca="1">Kopsavilkums!F5</f>
        <v>364.49954700000001</v>
      </c>
      <c r="H4" s="42">
        <f ca="1">Kopsavilkums!H5</f>
        <v>-0.26065052969735802</v>
      </c>
    </row>
    <row r="5" spans="4:8">
      <c r="D5" s="38" t="s">
        <v>50</v>
      </c>
      <c r="E5" s="18">
        <f ca="1">Kopsavilkums!B6</f>
        <v>295.02499799999998</v>
      </c>
      <c r="F5" s="18">
        <f ca="1">Kopsavilkums!C6</f>
        <v>286.976404</v>
      </c>
      <c r="G5" s="19">
        <f ca="1">Kopsavilkums!F6</f>
        <v>296.3</v>
      </c>
      <c r="H5" s="42">
        <f ca="1">Kopsavilkums!H6</f>
        <v>-3.1466743165710369</v>
      </c>
    </row>
    <row r="6" spans="4:8">
      <c r="D6" s="38" t="s">
        <v>51</v>
      </c>
      <c r="E6" s="18">
        <f ca="1">Kopsavilkums!B7</f>
        <v>62.493390999999974</v>
      </c>
      <c r="F6" s="18">
        <f ca="1">Kopsavilkums!C7</f>
        <v>65.475727000000006</v>
      </c>
      <c r="G6" s="19">
        <f ca="1">Kopsavilkums!F7</f>
        <v>65</v>
      </c>
      <c r="H6" s="42">
        <f ca="1">Kopsavilkums!H7</f>
        <v>0.73188769230769424</v>
      </c>
    </row>
    <row r="7" spans="4:8">
      <c r="D7" s="38" t="s">
        <v>53</v>
      </c>
      <c r="E7" s="18">
        <f ca="1">Kopsavilkums!B8</f>
        <v>24.280712000000008</v>
      </c>
      <c r="F7" s="18">
        <f ca="1">Kopsavilkums!C8</f>
        <v>20.72689299999999</v>
      </c>
      <c r="G7" s="19">
        <f ca="1">Kopsavilkums!F8</f>
        <v>24</v>
      </c>
      <c r="H7" s="42">
        <f ca="1">Kopsavilkums!H8</f>
        <v>-13.637945833333376</v>
      </c>
    </row>
    <row r="8" spans="4:8">
      <c r="D8" s="38" t="s">
        <v>52</v>
      </c>
      <c r="E8" s="18">
        <f ca="1">Kopsavilkums!B9</f>
        <v>83.272343000000035</v>
      </c>
      <c r="F8" s="18">
        <f ca="1">Kopsavilkums!C9</f>
        <v>90.818550000000016</v>
      </c>
      <c r="G8" s="19">
        <f ca="1">Kopsavilkums!F9</f>
        <v>95.102999999999994</v>
      </c>
      <c r="H8" s="42">
        <f ca="1">Kopsavilkums!H9</f>
        <v>-4.5050629317686912</v>
      </c>
    </row>
    <row r="9" spans="4:8">
      <c r="D9" s="38" t="s">
        <v>61</v>
      </c>
      <c r="E9" s="18">
        <f ca="1">Kopsavilkums!B11</f>
        <v>66.92902700000036</v>
      </c>
      <c r="F9" s="18">
        <f ca="1">Kopsavilkums!C11</f>
        <v>82.425370000000044</v>
      </c>
      <c r="G9" s="19">
        <f ca="1">Kopsavilkums!F11</f>
        <v>77.466700000000003</v>
      </c>
      <c r="H9" s="42">
        <f ca="1">Kopsavilkums!H11</f>
        <v>6.4010342508459104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80" zoomScaleNormal="80" workbookViewId="0"/>
  </sheetViews>
  <sheetFormatPr defaultColWidth="0" defaultRowHeight="15" zeroHeight="1"/>
  <cols>
    <col min="1" max="1" width="24.855468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200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205</v>
      </c>
      <c r="I2" s="2"/>
      <c r="J2" s="2"/>
      <c r="K2" s="2"/>
      <c r="L2" s="2"/>
      <c r="M2" s="2"/>
      <c r="N2" s="2"/>
      <c r="O2" s="55" t="s">
        <v>184</v>
      </c>
      <c r="P2" s="2"/>
    </row>
    <row r="3" spans="1:34" ht="21.75" customHeight="1">
      <c r="A3" s="20"/>
      <c r="B3" s="173" t="s">
        <v>180</v>
      </c>
      <c r="C3" s="173"/>
      <c r="D3" s="173"/>
      <c r="E3" s="173"/>
      <c r="F3" s="173"/>
      <c r="G3" s="173"/>
      <c r="H3" s="174"/>
      <c r="I3" s="175" t="s">
        <v>181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182</v>
      </c>
      <c r="C4" s="16" t="s">
        <v>218</v>
      </c>
      <c r="D4" s="16" t="s">
        <v>188</v>
      </c>
      <c r="E4" s="16" t="s">
        <v>189</v>
      </c>
      <c r="F4" s="16" t="s">
        <v>219</v>
      </c>
      <c r="G4" s="16" t="s">
        <v>186</v>
      </c>
      <c r="H4" s="41" t="s">
        <v>185</v>
      </c>
      <c r="I4" s="44" t="s">
        <v>182</v>
      </c>
      <c r="J4" s="39" t="s">
        <v>218</v>
      </c>
      <c r="K4" s="39" t="s">
        <v>190</v>
      </c>
      <c r="L4" s="39" t="s">
        <v>191</v>
      </c>
      <c r="M4" s="39" t="s">
        <v>219</v>
      </c>
      <c r="N4" s="39" t="s">
        <v>186</v>
      </c>
      <c r="O4" s="39" t="s">
        <v>185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336.26916700000004</v>
      </c>
      <c r="C5" s="18" cm="1">
        <f t="array" aca="1" ref="C5" ca="1">INDIRECT(ADDRESS(ROW(dati_ikm!G$7),COLUMN(dati_ikm!G$7)+ROW(dati_ikm!A$1)*dati_ikm!H44+48,1,1,"dati_ikm"))</f>
        <v>363.54947700000002</v>
      </c>
      <c r="D5" s="18">
        <f ca="1">C5-B5</f>
        <v>27.280309999999986</v>
      </c>
      <c r="E5" s="18">
        <f t="shared" ref="E5:E13" ca="1" si="0">(C5/B5)*100-100</f>
        <v>8.1126409070980969</v>
      </c>
      <c r="F5" s="19" cm="1">
        <f t="array" aca="1" ref="F5" ca="1">INDIRECT(ADDRESS(ROW(dati_ikm!S$38),COLUMN(dati_ikm!S$38)+ROW(dati_ikm!$G$1)*dati_ikm!H44+24,1,1,"dati_ikm"))</f>
        <v>364.49954700000001</v>
      </c>
      <c r="G5" s="19">
        <f t="shared" ref="G5:G11" ca="1" si="1">C5-F5</f>
        <v>-0.95006999999998243</v>
      </c>
      <c r="H5" s="42">
        <f t="shared" ref="H5:H11" ca="1" si="2">C5/F5*100-100</f>
        <v>-0.26065052969735802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1085.6459990000001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1153.550939</v>
      </c>
      <c r="K5" s="18">
        <f ca="1">J5-I5</f>
        <v>67.904939999999897</v>
      </c>
      <c r="L5" s="18">
        <f t="shared" ref="L5:L13" ca="1" si="3">(J5/I5)*100-100</f>
        <v>6.2547957679158515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1151.120226</v>
      </c>
      <c r="N5" s="19">
        <f t="shared" ref="N5:N11" ca="1" si="4">J5-M5</f>
        <v>2.4307129999999688</v>
      </c>
      <c r="O5" s="19">
        <f ca="1">J5/M5*100-100</f>
        <v>0.21116065421303176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295.02499799999998</v>
      </c>
      <c r="C6" s="18" cm="1">
        <f t="array" aca="1" ref="C6" ca="1">INDIRECT(ADDRESS(ROW(dati_ikm!G$11),COLUMN(dati_ikm!G$11)+ROW(dati_ikm!A$1)*dati_ikm!H44+48,1,1,"dati_ikm"))</f>
        <v>286.976404</v>
      </c>
      <c r="D6" s="18">
        <f t="shared" ref="D6:D12" ca="1" si="5">C6-B6</f>
        <v>-8.04859399999998</v>
      </c>
      <c r="E6" s="18">
        <f t="shared" ca="1" si="0"/>
        <v>-2.7281057722437367</v>
      </c>
      <c r="F6" s="19" cm="1">
        <f t="array" aca="1" ref="F6" ca="1">INDIRECT(ADDRESS(ROW(dati_ikm!S$29),COLUMN(dati_ikm!S$39)+ROW(dati_ikm!$G$1)*dati_ikm!H44+24,1,1,"dati_ikm"))</f>
        <v>296.3</v>
      </c>
      <c r="G6" s="19">
        <f t="shared" ca="1" si="1"/>
        <v>-9.3235960000000091</v>
      </c>
      <c r="H6" s="42">
        <f t="shared" ca="1" si="2"/>
        <v>-3.1466743165710369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901.76440300000002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913.42182400000002</v>
      </c>
      <c r="K6" s="18">
        <f t="shared" ref="K6:K12" ca="1" si="6">J6-I6</f>
        <v>11.657420999999999</v>
      </c>
      <c r="L6" s="18">
        <f t="shared" ca="1" si="3"/>
        <v>1.2927346612061825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952.59999999999991</v>
      </c>
      <c r="N6" s="19">
        <f t="shared" ca="1" si="4"/>
        <v>-39.178175999999894</v>
      </c>
      <c r="O6" s="19">
        <f t="shared" ref="O6:O11" ca="1" si="7">J6/M6*100-100</f>
        <v>-4.1127625446147249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62.493390999999974</v>
      </c>
      <c r="C7" s="18" cm="1">
        <f t="array" aca="1" ref="C7" ca="1">INDIRECT(ADDRESS(ROW(dati_ikm!G$5),COLUMN(dati_ikm!G$5)+ROW(dati_ikm!A$1)*dati_ikm!H44+48,1,1,"dati_ikm"))</f>
        <v>65.475727000000006</v>
      </c>
      <c r="D7" s="18">
        <f t="shared" ca="1" si="5"/>
        <v>2.9823360000000321</v>
      </c>
      <c r="E7" s="18">
        <f t="shared" ca="1" si="0"/>
        <v>4.7722422359830432</v>
      </c>
      <c r="F7" s="19" cm="1">
        <f t="array" aca="1" ref="F7" ca="1">INDIRECT(ADDRESS(ROW(dati_ikm!S$33),COLUMN(dati_ikm!S$33)+ROW(dati_ikm!$G$1)*dati_ikm!H44+24,1,1,"dati_ikm"))</f>
        <v>65</v>
      </c>
      <c r="G7" s="19">
        <f t="shared" ca="1" si="1"/>
        <v>0.47572700000000623</v>
      </c>
      <c r="H7" s="42">
        <f t="shared" ca="1" si="2"/>
        <v>0.73188769230769424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574.04287899999997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623.72463200000004</v>
      </c>
      <c r="K7" s="18">
        <f t="shared" ca="1" si="6"/>
        <v>49.681753000000072</v>
      </c>
      <c r="L7" s="18">
        <f t="shared" ca="1" si="3"/>
        <v>8.6547111404895674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589.4</v>
      </c>
      <c r="N7" s="19">
        <f t="shared" ca="1" si="4"/>
        <v>34.324632000000065</v>
      </c>
      <c r="O7" s="19">
        <f t="shared" ca="1" si="7"/>
        <v>5.8236565999321357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24.280712000000008</v>
      </c>
      <c r="C8" s="18" cm="1">
        <f t="array" aca="1" ref="C8" ca="1">INDIRECT(ADDRESS(ROW(dati_ikm!G$6),COLUMN(dati_ikm!G$6)+ROW(dati_ikm!A$1)*dati_ikm!H44+48,1,1,"dati_ikm"))</f>
        <v>20.72689299999999</v>
      </c>
      <c r="D8" s="18">
        <f t="shared" ca="1" si="5"/>
        <v>-3.5538190000000185</v>
      </c>
      <c r="E8" s="18">
        <f t="shared" ca="1" si="0"/>
        <v>-14.63638710429916</v>
      </c>
      <c r="F8" s="19" cm="1">
        <f t="array" aca="1" ref="F8" ca="1">INDIRECT(ADDRESS(ROW(dati_ikm!S$28),COLUMN(dati_ikm!S$28)+ROW(dati_ikm!$G$1)*dati_ikm!H44+24,1,1,"dati_ikm"))</f>
        <v>24</v>
      </c>
      <c r="G8" s="19">
        <f t="shared" ca="1" si="1"/>
        <v>-3.2731070000000102</v>
      </c>
      <c r="H8" s="42">
        <f t="shared" ca="1" si="2"/>
        <v>-13.637945833333376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111.509989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177.854646</v>
      </c>
      <c r="K8" s="18">
        <f t="shared" ca="1" si="6"/>
        <v>66.344656999999998</v>
      </c>
      <c r="L8" s="18">
        <f t="shared" ca="1" si="3"/>
        <v>59.496604380438072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112.6</v>
      </c>
      <c r="N8" s="19">
        <f t="shared" ca="1" si="4"/>
        <v>65.254646000000008</v>
      </c>
      <c r="O8" s="19">
        <f t="shared" ca="1" si="7"/>
        <v>57.952616341030222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83.272343000000035</v>
      </c>
      <c r="C9" s="18" cm="1">
        <f t="array" aca="1" ref="C9" ca="1">INDIRECT(ADDRESS(ROW(dati_ikm!G$12),COLUMN(dati_ikm!G$12)+ROW(dati_ikm!A$1)*dati_ikm!H44+48,1,1,"dati_ikm"))</f>
        <v>90.818550000000016</v>
      </c>
      <c r="D9" s="18">
        <f t="shared" ca="1" si="5"/>
        <v>7.5462069999999812</v>
      </c>
      <c r="E9" s="18">
        <f t="shared" ca="1" si="0"/>
        <v>9.062080791938314</v>
      </c>
      <c r="F9" s="19" cm="1">
        <f t="array" aca="1" ref="F9" ca="1">INDIRECT(ADDRESS(ROW(dati_ikm!S$30),COLUMN(dati_ikm!S$30)+ROW(dati_ikm!$G$1)*dati_ikm!H44+24,1,1,"dati_ikm"))</f>
        <v>95.102999999999994</v>
      </c>
      <c r="G9" s="19">
        <f t="shared" ca="1" si="1"/>
        <v>-4.2844499999999783</v>
      </c>
      <c r="H9" s="42">
        <f t="shared" ca="1" si="2"/>
        <v>-4.5050629317686912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275.08880900000003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285.78214200000002</v>
      </c>
      <c r="K9" s="18">
        <f t="shared" ca="1" si="6"/>
        <v>10.693332999999996</v>
      </c>
      <c r="L9" s="18">
        <f t="shared" ca="1" si="3"/>
        <v>3.8872293783496019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301.959</v>
      </c>
      <c r="N9" s="19">
        <f t="shared" ca="1" si="4"/>
        <v>-16.176857999999982</v>
      </c>
      <c r="O9" s="19">
        <f t="shared" ca="1" si="7"/>
        <v>-5.3573028126335061</v>
      </c>
      <c r="P9" s="58"/>
    </row>
    <row r="10" spans="1:34">
      <c r="A10" s="38" t="s">
        <v>220</v>
      </c>
      <c r="B10" s="169" t="s">
        <v>178</v>
      </c>
      <c r="C10" s="18" cm="1">
        <f t="array" aca="1" ref="C10" ca="1">INDIRECT(ADDRESS(ROW(dati_ikm!G$16),COLUMN(dati_ikm!G$16)+ROW(dati_ikm!A$1)*dati_ikm!H44+48,1,1,"dati_ikm"))</f>
        <v>0</v>
      </c>
      <c r="D10" s="169" t="s">
        <v>178</v>
      </c>
      <c r="E10" s="169" t="s">
        <v>178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0</v>
      </c>
      <c r="H10" s="42" t="e">
        <f t="shared" ca="1" si="2"/>
        <v>#DIV/0!</v>
      </c>
      <c r="I10" s="169" t="s">
        <v>178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0</v>
      </c>
      <c r="K10" s="169" t="s">
        <v>178</v>
      </c>
      <c r="L10" s="169" t="s">
        <v>178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0</v>
      </c>
      <c r="N10" s="19">
        <f t="shared" ca="1" si="4"/>
        <v>0</v>
      </c>
      <c r="O10" s="170" t="e">
        <f t="shared" ca="1" si="7"/>
        <v>#DIV/0!</v>
      </c>
      <c r="P10" s="58"/>
    </row>
    <row r="11" spans="1:34">
      <c r="A11" s="38" t="s">
        <v>61</v>
      </c>
      <c r="B11" s="18">
        <f ca="1">B13-B12-SUM(B5:B9)</f>
        <v>66.92902700000036</v>
      </c>
      <c r="C11" s="18">
        <f ca="1">C13-C12-SUM(C5:C10)</f>
        <v>82.425370000000044</v>
      </c>
      <c r="D11" s="18">
        <f t="shared" ca="1" si="5"/>
        <v>15.496342999999683</v>
      </c>
      <c r="E11" s="18">
        <f t="shared" ca="1" si="0"/>
        <v>23.153396507616335</v>
      </c>
      <c r="F11" s="19" cm="1">
        <f t="array" aca="1" ref="F11" ca="1">INDIRECT(ADDRESS(ROW(dati_ikm!S$41),COLUMN(dati_ikm!S$41)+ROW(dati_ikm!$G$1)*dati_ikm!H44+24,1,1,"dati_ikm"))</f>
        <v>77.466700000000003</v>
      </c>
      <c r="G11" s="19">
        <f t="shared" ca="1" si="1"/>
        <v>4.9586700000000405</v>
      </c>
      <c r="H11" s="42">
        <f t="shared" ca="1" si="2"/>
        <v>6.4010342508459104</v>
      </c>
      <c r="I11" s="100">
        <f ca="1">I13-I12-SUM(I5:I9)</f>
        <v>177.64844400000038</v>
      </c>
      <c r="J11" s="100">
        <f ca="1">J13-J12-SUM(J5:J10)</f>
        <v>201.45332100000041</v>
      </c>
      <c r="K11" s="18">
        <f t="shared" ca="1" si="6"/>
        <v>23.804877000000033</v>
      </c>
      <c r="L11" s="18">
        <f t="shared" ca="1" si="3"/>
        <v>13.39999184006362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193.74600000000001</v>
      </c>
      <c r="N11" s="19">
        <f t="shared" ca="1" si="4"/>
        <v>7.7073210000004053</v>
      </c>
      <c r="O11" s="19">
        <f t="shared" ca="1" si="7"/>
        <v>3.9780542566042243</v>
      </c>
      <c r="P11" s="58"/>
    </row>
    <row r="12" spans="1:34">
      <c r="A12" s="38" t="s">
        <v>172</v>
      </c>
      <c r="B12" s="82" cm="1">
        <f t="array" aca="1" ref="B12" ca="1">INDIRECT(ADDRESS(ROW(dati_ikm!G$8),COLUMN(dati_ikm!G$8)+ROW(dati_ikm!A$1)*dati_ikm!H44+36,1,1,"dati_ikm"))</f>
        <v>80.096921999999992</v>
      </c>
      <c r="C12" s="129" cm="1">
        <f t="array" aca="1" ref="C12" ca="1">INDIRECT(ADDRESS(ROW(dati_ikm!G$8),COLUMN(dati_ikm!G$8)+ROW(dati_ikm!A$1)*dati_ikm!H44+48,1,1,"dati_ikm"))</f>
        <v>72.739805000000004</v>
      </c>
      <c r="D12" s="18">
        <f t="shared" ca="1" si="5"/>
        <v>-7.3571169999999881</v>
      </c>
      <c r="E12" s="122">
        <f t="shared" ca="1" si="0"/>
        <v>-9.185268068103781</v>
      </c>
      <c r="F12" s="89" t="s">
        <v>178</v>
      </c>
      <c r="G12" s="89" t="s">
        <v>178</v>
      </c>
      <c r="H12" s="90" t="s">
        <v>178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-72.596006000000003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-100.43104599999999</v>
      </c>
      <c r="K12" s="18">
        <f t="shared" ca="1" si="6"/>
        <v>-27.835039999999992</v>
      </c>
      <c r="L12" s="18">
        <f t="shared" ca="1" si="3"/>
        <v>38.342384841391947</v>
      </c>
      <c r="M12" s="89" t="s">
        <v>178</v>
      </c>
      <c r="N12" s="89" t="s">
        <v>178</v>
      </c>
      <c r="O12" s="89" t="s">
        <v>178</v>
      </c>
      <c r="P12" s="55"/>
    </row>
    <row r="13" spans="1:34" s="46" customFormat="1" ht="33" customHeight="1">
      <c r="A13" s="30" t="s">
        <v>177</v>
      </c>
      <c r="B13" s="91" cm="1">
        <f t="array" aca="1" ref="B13" ca="1">INDIRECT(ADDRESS(ROW(dati_ikm!G$4),COLUMN(dati_ikm!G$4)+ROW(dati_ikm!A$1)*dati_ikm!H44+36,1,1,"dati_ikm"))</f>
        <v>948.36656000000039</v>
      </c>
      <c r="C13" s="91" cm="1">
        <f t="array" aca="1" ref="C13" ca="1">INDIRECT(ADDRESS(ROW(dati_ikm!G$4),COLUMN(dati_ikm!G$4)+ROW(dati_ikm!A$1)*dati_ikm!H44+48,1,1,"dati_ikm"))</f>
        <v>982.7122260000001</v>
      </c>
      <c r="D13" s="91">
        <f ca="1">C13-B13</f>
        <v>34.34566599999971</v>
      </c>
      <c r="E13" s="45">
        <f t="shared" ca="1" si="0"/>
        <v>3.6215602119078909</v>
      </c>
      <c r="F13" s="40" t="s">
        <v>178</v>
      </c>
      <c r="G13" s="40" t="s">
        <v>178</v>
      </c>
      <c r="H13" s="43" t="s">
        <v>178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3053.1045170000002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3255.3564580000002</v>
      </c>
      <c r="K13" s="91">
        <f ca="1">J13-I13</f>
        <v>202.25194099999999</v>
      </c>
      <c r="L13" s="45">
        <f t="shared" ca="1" si="3"/>
        <v>6.6244683034544209</v>
      </c>
      <c r="M13" s="40" t="s">
        <v>178</v>
      </c>
      <c r="N13" s="40" t="s">
        <v>178</v>
      </c>
      <c r="O13" s="40" t="s">
        <v>178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179</v>
      </c>
      <c r="B14" s="45">
        <f ca="1">B13-B12</f>
        <v>868.26963800000044</v>
      </c>
      <c r="C14" s="45">
        <f ca="1">C13-C12</f>
        <v>909.97242100000005</v>
      </c>
      <c r="D14" s="40" t="s">
        <v>178</v>
      </c>
      <c r="E14" s="40" t="s">
        <v>178</v>
      </c>
      <c r="F14" s="91">
        <f ca="1">SUM(F5:F11)</f>
        <v>922.36924700000009</v>
      </c>
      <c r="G14" s="91">
        <f ca="1">C14-F14</f>
        <v>-12.396826000000033</v>
      </c>
      <c r="H14" s="48">
        <f ca="1">C14/F14*100-100</f>
        <v>-1.3440198749384393</v>
      </c>
      <c r="I14" s="92">
        <f ca="1">I13-I12</f>
        <v>3125.7005230000004</v>
      </c>
      <c r="J14" s="91">
        <f ca="1">J13-J12</f>
        <v>3355.7875040000004</v>
      </c>
      <c r="K14" s="93"/>
      <c r="L14" s="40" t="s">
        <v>178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3301.4252259999998</v>
      </c>
      <c r="N14" s="45">
        <f ca="1">J14-M14</f>
        <v>54.362278000000515</v>
      </c>
      <c r="O14" s="47">
        <f ca="1">J14/M14*100-100</f>
        <v>1.6466305997748094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212</v>
      </c>
      <c r="B15" s="50"/>
      <c r="C15" s="55"/>
      <c r="D15" s="55"/>
      <c r="E15" s="55"/>
      <c r="F15" s="55"/>
      <c r="G15" s="58"/>
      <c r="H15" s="55"/>
      <c r="I15" s="55"/>
      <c r="J15" s="55">
        <f ca="1">J14/1000</f>
        <v>3.3557875040000003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183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214</v>
      </c>
      <c r="D3" s="117" t="s">
        <v>215</v>
      </c>
      <c r="E3" s="117" t="s">
        <v>188</v>
      </c>
      <c r="F3" s="117" t="s">
        <v>187</v>
      </c>
      <c r="G3" s="117" t="s">
        <v>216</v>
      </c>
      <c r="H3" s="117" t="s">
        <v>172</v>
      </c>
      <c r="I3" s="117" t="s">
        <v>217</v>
      </c>
      <c r="J3" s="117" t="s">
        <v>173</v>
      </c>
      <c r="K3" s="118" t="s">
        <v>174</v>
      </c>
      <c r="L3" s="119" t="s">
        <v>207</v>
      </c>
      <c r="M3" s="119" t="s">
        <v>206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141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142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143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144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 t="str">
        <f ca="1">IF(INDIRECT(ADDRESS(ROW(dati_ikm!G$4),COLUMN(dati_ikm!G$1)+ROW(dati_ikm!G4)+48,1,1,"dati_ikm"))="","",INDIRECT(ADDRESS(ROW(dati_ikm!G$4),COLUMN(dati_ikm!G$1)+ROW(dati_ikm!G4)+48,1,1,"dati_ikm")))</f>
        <v/>
      </c>
      <c r="E7" s="122" t="str">
        <f t="shared" ca="1" si="0"/>
        <v/>
      </c>
      <c r="F7" s="122" t="e">
        <f t="shared" ca="1" si="1"/>
        <v>#N/A</v>
      </c>
      <c r="G7" s="123" cm="1">
        <f t="array" aca="1" ref="G7" ca="1">INDIRECT(ADDRESS(ROW(dati_ikm!S$27),COLUMN(dati_ikm!S$1)+ROW(dati_ikm!S4)+24,1,1,"dati_ikm"))</f>
        <v>1196.785384</v>
      </c>
      <c r="H7" s="122" t="str">
        <f ca="1">IF(INDIRECT(ADDRESS(ROW(dati_ikm!G$8),COLUMN(dati_ikm!G$1)+ROW(dati_ikm!G4)+48,1,1,"dati_ikm"))="","",INDIRECT(ADDRESS(ROW(dati_ikm!G$8),COLUMN(dati_ikm!G$1)+ROW(dati_ikm!G4)+48,1,1,"dati_ikm")))</f>
        <v/>
      </c>
      <c r="I7" s="122" t="str">
        <f t="shared" ca="1" si="2"/>
        <v/>
      </c>
      <c r="J7" s="123" t="str">
        <f t="shared" ca="1" si="3"/>
        <v/>
      </c>
      <c r="K7" s="124" t="e">
        <f t="shared" ca="1" si="4"/>
        <v>#N/A</v>
      </c>
      <c r="L7" s="125" t="e">
        <f t="shared" ca="1" si="5"/>
        <v>#N/A</v>
      </c>
      <c r="M7" s="125" t="e">
        <f ca="1">IF(A7&lt;=dati_kum!E$34,SUM(_xlfn.TAKE(I$4:I$15,A7))/SUM(_xlfn.TAKE(G$4:G$15,A7))*100-100,NA())</f>
        <v>#N/A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145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 t="str">
        <f ca="1">IF(INDIRECT(ADDRESS(ROW(dati_ikm!G$4),COLUMN(dati_ikm!G$1)+ROW(dati_ikm!G5)+48,1,1,"dati_ikm"))="","",INDIRECT(ADDRESS(ROW(dati_ikm!G$4),COLUMN(dati_ikm!G$1)+ROW(dati_ikm!G5)+48,1,1,"dati_ikm")))</f>
        <v/>
      </c>
      <c r="E8" s="122" t="str">
        <f t="shared" ca="1" si="0"/>
        <v/>
      </c>
      <c r="F8" s="122" t="e">
        <f t="shared" ca="1" si="1"/>
        <v>#N/A</v>
      </c>
      <c r="G8" s="123" cm="1">
        <f t="array" aca="1" ref="G8" ca="1">INDIRECT(ADDRESS(ROW(dati_ikm!S$27),COLUMN(dati_ikm!S$1)+ROW(dati_ikm!S5)+24,1,1,"dati_ikm"))</f>
        <v>1223.2900980000002</v>
      </c>
      <c r="H8" s="122" t="str">
        <f ca="1">IF(INDIRECT(ADDRESS(ROW(dati_ikm!G$8),COLUMN(dati_ikm!G$1)+ROW(dati_ikm!G5)+48,1,1,"dati_ikm"))="","",INDIRECT(ADDRESS(ROW(dati_ikm!G$8),COLUMN(dati_ikm!G$1)+ROW(dati_ikm!G5)+48,1,1,"dati_ikm")))</f>
        <v/>
      </c>
      <c r="I8" s="122" t="str">
        <f t="shared" ca="1" si="2"/>
        <v/>
      </c>
      <c r="J8" s="123" t="str">
        <f t="shared" ca="1" si="3"/>
        <v/>
      </c>
      <c r="K8" s="124" t="e">
        <f t="shared" ca="1" si="4"/>
        <v>#N/A</v>
      </c>
      <c r="L8" s="125" t="e">
        <f t="shared" ca="1" si="5"/>
        <v>#N/A</v>
      </c>
      <c r="M8" s="125" t="e">
        <f ca="1">IF(A8&lt;=dati_kum!E$34,SUM(_xlfn.TAKE(I$4:I$15,A8))/SUM(_xlfn.TAKE(G$4:G$15,A8))*100-100,NA())</f>
        <v>#N/A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146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 t="str">
        <f ca="1">IF(INDIRECT(ADDRESS(ROW(dati_ikm!G$4),COLUMN(dati_ikm!G$1)+ROW(dati_ikm!G6)+48,1,1,"dati_ikm"))="","",INDIRECT(ADDRESS(ROW(dati_ikm!G$4),COLUMN(dati_ikm!G$1)+ROW(dati_ikm!G6)+48,1,1,"dati_ikm")))</f>
        <v/>
      </c>
      <c r="E9" s="122" t="str">
        <f t="shared" ca="1" si="0"/>
        <v/>
      </c>
      <c r="F9" s="122" t="e">
        <f t="shared" ca="1" si="1"/>
        <v>#N/A</v>
      </c>
      <c r="G9" s="123" cm="1">
        <f t="array" aca="1" ref="G9" ca="1">INDIRECT(ADDRESS(ROW(dati_ikm!S$27),COLUMN(dati_ikm!S$1)+ROW(dati_ikm!S6)+24,1,1,"dati_ikm"))</f>
        <v>1282.5347740000002</v>
      </c>
      <c r="H9" s="122" t="str">
        <f ca="1">IF(INDIRECT(ADDRESS(ROW(dati_ikm!G$8),COLUMN(dati_ikm!G$1)+ROW(dati_ikm!G6)+48,1,1,"dati_ikm"))="","",INDIRECT(ADDRESS(ROW(dati_ikm!G$8),COLUMN(dati_ikm!G$1)+ROW(dati_ikm!G6)+48,1,1,"dati_ikm")))</f>
        <v/>
      </c>
      <c r="I9" s="122" t="str">
        <f t="shared" ca="1" si="2"/>
        <v/>
      </c>
      <c r="J9" s="123" t="str">
        <f t="shared" ca="1" si="3"/>
        <v/>
      </c>
      <c r="K9" s="124" t="e">
        <f t="shared" ca="1" si="4"/>
        <v>#N/A</v>
      </c>
      <c r="L9" s="125" t="e">
        <f t="shared" ca="1" si="5"/>
        <v>#N/A</v>
      </c>
      <c r="M9" s="125" t="e">
        <f ca="1">IF(A9&lt;=dati_kum!E$34,SUM(_xlfn.TAKE(I$4:I$15,A9))/SUM(_xlfn.TAKE(G$4:G$15,A9))*100-100,NA())</f>
        <v>#N/A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147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148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149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150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151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152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(janvāris-marts)</v>
      </c>
      <c r="C17" s="134">
        <f ca="1">SUM(_xlfn.TAKE(C4:C15,dati_kum!E34))</f>
        <v>3053.1045170000002</v>
      </c>
      <c r="D17" s="134">
        <f ca="1">SUM(D4:D15)</f>
        <v>3255.3564580000002</v>
      </c>
      <c r="E17" s="134">
        <f t="shared" ref="E17" ca="1" si="6">D17-C17</f>
        <v>202.25194099999999</v>
      </c>
      <c r="F17" s="135">
        <f ca="1">(D17/C17)*100-100</f>
        <v>6.6244683034544209</v>
      </c>
      <c r="G17" s="134">
        <f ca="1">SUM(_xlfn.TAKE(G4:G15,dati_kum!E34))</f>
        <v>3301.4252259999998</v>
      </c>
      <c r="H17" s="135">
        <f ca="1">SUM(H4:H15)</f>
        <v>-100.43104599999999</v>
      </c>
      <c r="I17" s="135">
        <f ca="1">SUM(I4:I15)</f>
        <v>3355.7875040000004</v>
      </c>
      <c r="J17" s="136">
        <f ca="1">I17-G17</f>
        <v>54.362278000000515</v>
      </c>
      <c r="K17" s="137">
        <f ca="1">I17/G17*100</f>
        <v>101.64663059977481</v>
      </c>
      <c r="L17" s="125">
        <f ca="1">I17/G17*100-100</f>
        <v>1.6466305997748094</v>
      </c>
      <c r="M17" s="138" t="s">
        <v>178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213</v>
      </c>
      <c r="C18" s="122">
        <f ca="1">SUM(C4:C15)</f>
        <v>13583.513609</v>
      </c>
      <c r="D18" s="122">
        <f ca="1">SUM(D4:D15)</f>
        <v>3255.3564580000002</v>
      </c>
      <c r="E18" s="139" t="s">
        <v>178</v>
      </c>
      <c r="F18" s="139" t="s">
        <v>178</v>
      </c>
      <c r="G18" s="122">
        <f ca="1">SUM(G4:G15)</f>
        <v>14552.749614</v>
      </c>
      <c r="H18" s="122">
        <f t="shared" ref="H18:I18" ca="1" si="7">SUM(H4:H15)</f>
        <v>-100.43104599999999</v>
      </c>
      <c r="I18" s="122">
        <f t="shared" ca="1" si="7"/>
        <v>3355.7875040000004</v>
      </c>
      <c r="J18" s="124">
        <f ca="1">I18-G18</f>
        <v>-11196.96211</v>
      </c>
      <c r="K18" s="131">
        <f ca="1">I18/G18*100</f>
        <v>23.059473934545498</v>
      </c>
      <c r="L18" s="131">
        <f ca="1">J18/H18*100</f>
        <v>11148.905200091216</v>
      </c>
      <c r="M18" s="138" t="s">
        <v>178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212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C87"/>
  <sheetViews>
    <sheetView topLeftCell="D40" zoomScale="80" zoomScaleNormal="80" workbookViewId="0">
      <pane xSplit="1" topLeftCell="AS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  <col min="50" max="50" width="16" customWidth="1"/>
    <col min="51" max="51" width="14.7109375" customWidth="1"/>
    <col min="52" max="52" width="15" customWidth="1"/>
    <col min="53" max="53" width="15.85546875" customWidth="1"/>
    <col min="54" max="54" width="12.28515625" customWidth="1"/>
    <col min="55" max="55" width="11.85546875" customWidth="1"/>
  </cols>
  <sheetData>
    <row r="1" spans="1:55" ht="13.5" hidden="1" customHeight="1">
      <c r="D1" s="12" t="s">
        <v>201</v>
      </c>
    </row>
    <row r="2" spans="1:55" ht="13.5" hidden="1" customHeight="1">
      <c r="D2" s="3" t="s">
        <v>60</v>
      </c>
    </row>
    <row r="3" spans="1:55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</row>
    <row r="4" spans="1:55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</row>
    <row r="5" spans="1:55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</row>
    <row r="6" spans="1:55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</row>
    <row r="7" spans="1:55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</row>
    <row r="8" spans="1:55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</row>
    <row r="9" spans="1:55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</row>
    <row r="10" spans="1:55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</row>
    <row r="11" spans="1:55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</row>
    <row r="12" spans="1:55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</row>
    <row r="13" spans="1:55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</row>
    <row r="14" spans="1:55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</row>
    <row r="15" spans="1:55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</row>
    <row r="16" spans="1:55" ht="13.5" hidden="1" customHeight="1">
      <c r="A16" s="103"/>
      <c r="B16" s="103"/>
      <c r="C16" s="103"/>
      <c r="D16" t="s">
        <v>222</v>
      </c>
      <c r="BA16" s="6"/>
      <c r="BB16" s="6"/>
    </row>
    <row r="17" spans="1:55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110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</row>
    <row r="18" spans="1:55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111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</row>
    <row r="19" spans="1:55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112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</row>
    <row r="20" spans="1:55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113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</row>
    <row r="21" spans="1:55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114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</row>
    <row r="22" spans="1:55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115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</row>
    <row r="23" spans="1:55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116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</row>
    <row r="24" spans="1:55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117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</row>
    <row r="25" spans="1:55" ht="13.5" hidden="1" customHeight="1"/>
    <row r="26" spans="1:55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5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5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5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5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5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5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5" ht="13.5" hidden="1" customHeight="1"/>
    <row r="34" spans="4:55" ht="13.5" hidden="1" customHeight="1">
      <c r="D34" t="s">
        <v>59</v>
      </c>
      <c r="E34">
        <f ca="1">COUNTIF(Ikmēneša!C4:C15,"&gt;0")</f>
        <v>3</v>
      </c>
      <c r="AR34" s="10"/>
    </row>
    <row r="35" spans="4:55" ht="13.5" hidden="1" customHeight="1"/>
    <row r="36" spans="4:55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5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5" ht="13.5" hidden="1" customHeight="1"/>
    <row r="39" spans="4:55" ht="13.5" hidden="1" customHeight="1"/>
    <row r="40" spans="4:55" ht="13.5" customHeight="1">
      <c r="D40" s="12" t="str">
        <f>D1</f>
        <v>Konsolidētā kopbudžeta nodokļu un nenodokļu ieņēmumi pa veidiem</v>
      </c>
    </row>
    <row r="41" spans="4:55" ht="13.5" customHeight="1">
      <c r="D41" s="3" t="s">
        <v>2</v>
      </c>
    </row>
    <row r="42" spans="4:55" ht="13.1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</row>
    <row r="43" spans="4:55" ht="13.15" customHeight="1">
      <c r="D43" s="12" t="str">
        <f t="shared" ref="D43:D54" si="5">D4</f>
        <v>1.0 Nodokļu ieņēmumi</v>
      </c>
      <c r="E43" s="144">
        <f t="shared" ref="E43:N43" si="6">E4/1000000</f>
        <v>782.98600099999999</v>
      </c>
      <c r="F43" s="144">
        <f t="shared" si="6"/>
        <v>1517.838066</v>
      </c>
      <c r="G43" s="144">
        <f t="shared" si="6"/>
        <v>2155.7295760000002</v>
      </c>
      <c r="H43" s="144">
        <f t="shared" si="6"/>
        <v>3020.079913</v>
      </c>
      <c r="I43" s="144">
        <f t="shared" si="6"/>
        <v>3870.3329910000002</v>
      </c>
      <c r="J43" s="144">
        <f t="shared" si="6"/>
        <v>4639.071379</v>
      </c>
      <c r="K43" s="144">
        <f t="shared" si="6"/>
        <v>5561.333635</v>
      </c>
      <c r="L43" s="144">
        <f t="shared" si="6"/>
        <v>6463.0078190000004</v>
      </c>
      <c r="M43" s="144">
        <f t="shared" si="6"/>
        <v>7315.7334049999999</v>
      </c>
      <c r="N43" s="144">
        <f t="shared" si="6"/>
        <v>8211.6070110000001</v>
      </c>
      <c r="O43" s="144">
        <f t="shared" ref="O43:P43" si="7">O4/1000000</f>
        <v>9068.0681089999998</v>
      </c>
      <c r="P43" s="144">
        <f t="shared" si="7"/>
        <v>10031.004143</v>
      </c>
      <c r="Q43" s="144">
        <f t="shared" ref="Q43:R43" si="8">Q4/1000000</f>
        <v>941.79193599999996</v>
      </c>
      <c r="R43" s="144">
        <f t="shared" si="8"/>
        <v>1812.606925</v>
      </c>
      <c r="S43" s="144">
        <f t="shared" ref="S43:T43" si="9">S4/1000000</f>
        <v>2581.6616100000001</v>
      </c>
      <c r="T43" s="144">
        <f t="shared" si="9"/>
        <v>3539.4967620000002</v>
      </c>
      <c r="U43" s="144">
        <f t="shared" ref="U43:V43" si="10">U4/1000000</f>
        <v>4518.1753209999997</v>
      </c>
      <c r="V43" s="144">
        <f t="shared" si="10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1">Y4/1000000</f>
        <v>8389.978427</v>
      </c>
      <c r="Z43" s="144">
        <f t="shared" si="11"/>
        <v>9411.6409409999997</v>
      </c>
      <c r="AA43" s="144">
        <f t="shared" si="11"/>
        <v>10449.868614999999</v>
      </c>
      <c r="AB43" s="144">
        <f t="shared" si="11"/>
        <v>11557.277694</v>
      </c>
      <c r="AC43" s="144">
        <f t="shared" si="11"/>
        <v>1077.162761</v>
      </c>
      <c r="AD43" s="144">
        <f t="shared" si="11"/>
        <v>2060.6670049999998</v>
      </c>
      <c r="AE43" s="144">
        <f t="shared" si="11"/>
        <v>2899.1131949999999</v>
      </c>
      <c r="AF43" s="144">
        <f t="shared" si="11"/>
        <v>3962.980196</v>
      </c>
      <c r="AG43" s="144">
        <f t="shared" si="11"/>
        <v>5034.7754370000002</v>
      </c>
      <c r="AH43" s="144">
        <f t="shared" ref="AH43:AI43" si="12">AH4/1000000</f>
        <v>6057.9901129999998</v>
      </c>
      <c r="AI43" s="144">
        <f t="shared" si="12"/>
        <v>7166.6582440000002</v>
      </c>
      <c r="AJ43" s="144">
        <f t="shared" ref="AJ43:AL43" si="13">AJ4/1000000</f>
        <v>8241.5115519999999</v>
      </c>
      <c r="AK43" s="144">
        <f t="shared" si="13"/>
        <v>9316.3303209999995</v>
      </c>
      <c r="AL43" s="144">
        <f t="shared" si="13"/>
        <v>10408.732416000001</v>
      </c>
      <c r="AM43" s="144">
        <f t="shared" ref="AM43:AN43" si="14">AM4/1000000</f>
        <v>11427.806365</v>
      </c>
      <c r="AN43" s="144">
        <f t="shared" si="14"/>
        <v>12600.415595</v>
      </c>
      <c r="AO43" s="144">
        <f t="shared" ref="AO43:AP43" si="15">AO4/1000000</f>
        <v>1080.4541019999999</v>
      </c>
      <c r="AP43" s="144">
        <f t="shared" si="15"/>
        <v>2104.7379569999998</v>
      </c>
      <c r="AQ43" s="144">
        <f t="shared" ref="AQ43:AR43" si="16">AQ4/1000000</f>
        <v>3053.1045170000002</v>
      </c>
      <c r="AR43" s="144">
        <f t="shared" si="16"/>
        <v>4154.2528169999996</v>
      </c>
      <c r="AS43" s="144">
        <f t="shared" ref="AS43:AX43" si="17">AS4/1000000</f>
        <v>5338.8644430000004</v>
      </c>
      <c r="AT43" s="144">
        <f t="shared" si="17"/>
        <v>6514.4710729999997</v>
      </c>
      <c r="AU43" s="144">
        <f t="shared" si="17"/>
        <v>7683.3997390000004</v>
      </c>
      <c r="AV43" s="144">
        <f t="shared" si="17"/>
        <v>8847.2037249999994</v>
      </c>
      <c r="AW43" s="144">
        <f t="shared" si="17"/>
        <v>9991.6993230000007</v>
      </c>
      <c r="AX43" s="144">
        <f t="shared" si="17"/>
        <v>11135.224813000001</v>
      </c>
      <c r="AY43" s="144">
        <f t="shared" ref="AY43:BA43" si="18">AY4/1000000</f>
        <v>12269.515439000001</v>
      </c>
      <c r="AZ43" s="144">
        <f t="shared" si="18"/>
        <v>13583.513609</v>
      </c>
      <c r="BA43" s="144">
        <f t="shared" si="18"/>
        <v>1197.0998890000001</v>
      </c>
      <c r="BB43" s="144">
        <f t="shared" ref="BB43:BC43" si="19">BB4/1000000</f>
        <v>2272.6442320000001</v>
      </c>
      <c r="BC43" s="144">
        <f t="shared" si="19"/>
        <v>3255.3564580000002</v>
      </c>
    </row>
    <row r="44" spans="4:55" ht="13.5" customHeight="1">
      <c r="D44" t="str">
        <f t="shared" si="5"/>
        <v>1.1 Ieņēmumi no iedzīvotāju ienākuma nodokļa un solidaritātes nodokļa</v>
      </c>
      <c r="E44" s="144">
        <f t="shared" ref="E44:N44" si="20">E5/1000000</f>
        <v>150.693296</v>
      </c>
      <c r="F44" s="144">
        <f t="shared" si="20"/>
        <v>304.25639100000001</v>
      </c>
      <c r="G44" s="144">
        <f t="shared" si="20"/>
        <v>349.91713299999998</v>
      </c>
      <c r="H44" s="144">
        <f t="shared" si="20"/>
        <v>478.26165300000002</v>
      </c>
      <c r="I44" s="144">
        <f t="shared" si="20"/>
        <v>606.81784400000004</v>
      </c>
      <c r="J44" s="144">
        <f t="shared" si="20"/>
        <v>741.80396499999995</v>
      </c>
      <c r="K44" s="144">
        <f t="shared" si="20"/>
        <v>930.05649800000003</v>
      </c>
      <c r="L44" s="144">
        <f t="shared" si="20"/>
        <v>1100.5613579999999</v>
      </c>
      <c r="M44" s="144">
        <f t="shared" si="20"/>
        <v>1269.2029660000001</v>
      </c>
      <c r="N44" s="144">
        <f t="shared" si="20"/>
        <v>1538.7781150000001</v>
      </c>
      <c r="O44" s="144">
        <f t="shared" ref="O44:P44" si="21">O5/1000000</f>
        <v>1706.412235</v>
      </c>
      <c r="P44" s="144">
        <f t="shared" si="21"/>
        <v>1927.2768040000001</v>
      </c>
      <c r="Q44" s="144">
        <f t="shared" ref="Q44:R44" si="22">Q5/1000000</f>
        <v>230.248965</v>
      </c>
      <c r="R44" s="144">
        <f t="shared" si="22"/>
        <v>414.807861</v>
      </c>
      <c r="S44" s="144">
        <f t="shared" ref="S44:T44" si="23">S5/1000000</f>
        <v>479.81007199999999</v>
      </c>
      <c r="T44" s="144">
        <f t="shared" si="23"/>
        <v>645.11704499999996</v>
      </c>
      <c r="U44" s="144">
        <f t="shared" ref="U44:V44" si="24">U5/1000000</f>
        <v>820.36049200000002</v>
      </c>
      <c r="V44" s="144">
        <f t="shared" si="24"/>
        <v>1013.832151</v>
      </c>
      <c r="W44" s="144">
        <f t="shared" ref="W44:AG44" si="25">W5/1000000</f>
        <v>1234.795738</v>
      </c>
      <c r="X44" s="144">
        <f t="shared" ref="X44" si="26">X5/1000000</f>
        <v>1436.81305</v>
      </c>
      <c r="Y44" s="144">
        <f t="shared" si="25"/>
        <v>1645.202957</v>
      </c>
      <c r="Z44" s="144">
        <f t="shared" si="25"/>
        <v>1862.2937690000001</v>
      </c>
      <c r="AA44" s="144">
        <f t="shared" si="25"/>
        <v>2062.5792339999998</v>
      </c>
      <c r="AB44" s="144">
        <f t="shared" si="25"/>
        <v>2262.4769980000001</v>
      </c>
      <c r="AC44" s="144">
        <f t="shared" si="25"/>
        <v>239.533996</v>
      </c>
      <c r="AD44" s="144">
        <f t="shared" si="25"/>
        <v>443.47898800000002</v>
      </c>
      <c r="AE44" s="144">
        <f t="shared" si="25"/>
        <v>512.689302</v>
      </c>
      <c r="AF44" s="144">
        <f t="shared" si="25"/>
        <v>689.63680899999997</v>
      </c>
      <c r="AG44" s="144">
        <f t="shared" si="25"/>
        <v>870.70953799999995</v>
      </c>
      <c r="AH44" s="144">
        <f t="shared" ref="AH44:AI44" si="27">AH5/1000000</f>
        <v>1092.1445389999999</v>
      </c>
      <c r="AI44" s="144">
        <f t="shared" si="27"/>
        <v>1346.012007</v>
      </c>
      <c r="AJ44" s="144">
        <f t="shared" ref="AJ44:AL44" si="28">AJ5/1000000</f>
        <v>1580.1439700000001</v>
      </c>
      <c r="AK44" s="144">
        <f t="shared" si="28"/>
        <v>1805.262461</v>
      </c>
      <c r="AL44" s="144">
        <f t="shared" si="28"/>
        <v>2038.308702</v>
      </c>
      <c r="AM44" s="144">
        <f t="shared" ref="AM44:AN44" si="29">AM5/1000000</f>
        <v>2268.292015</v>
      </c>
      <c r="AN44" s="144">
        <f t="shared" si="29"/>
        <v>2500.7322509999999</v>
      </c>
      <c r="AO44" s="144">
        <f t="shared" ref="AO44:AP44" si="30">AO5/1000000</f>
        <v>270.15186399999999</v>
      </c>
      <c r="AP44" s="144">
        <f t="shared" si="30"/>
        <v>511.549488</v>
      </c>
      <c r="AQ44" s="144">
        <f t="shared" ref="AQ44:AR44" si="31">AQ5/1000000</f>
        <v>574.04287899999997</v>
      </c>
      <c r="AR44" s="144">
        <f t="shared" si="31"/>
        <v>792.81255399999998</v>
      </c>
      <c r="AS44" s="144">
        <f t="shared" ref="AS44:AT54" si="32">AS5/1000000</f>
        <v>1008.102762</v>
      </c>
      <c r="AT44" s="144">
        <f t="shared" si="32"/>
        <v>1226.964716</v>
      </c>
      <c r="AU44" s="144">
        <f t="shared" ref="AU44:AV44" si="33">AU5/1000000</f>
        <v>1519.5701799999999</v>
      </c>
      <c r="AV44" s="144">
        <f t="shared" si="33"/>
        <v>1783.93452</v>
      </c>
      <c r="AW44" s="144">
        <f t="shared" ref="AW44:AX44" si="34">AW5/1000000</f>
        <v>2033.150713</v>
      </c>
      <c r="AX44" s="144">
        <f t="shared" si="34"/>
        <v>2296.0570750000002</v>
      </c>
      <c r="AY44" s="144">
        <f t="shared" ref="AY44:BA44" si="35">AY5/1000000</f>
        <v>2552.5430230000002</v>
      </c>
      <c r="AZ44" s="144">
        <f t="shared" si="35"/>
        <v>2810.9895999999999</v>
      </c>
      <c r="BA44" s="144">
        <f t="shared" si="35"/>
        <v>316.81269900000001</v>
      </c>
      <c r="BB44" s="144">
        <f t="shared" ref="BB44:BC44" si="36">BB5/1000000</f>
        <v>558.24890500000004</v>
      </c>
      <c r="BC44" s="144">
        <f t="shared" si="36"/>
        <v>623.72463200000004</v>
      </c>
    </row>
    <row r="45" spans="4:55" ht="13.5" customHeight="1">
      <c r="D45" t="str">
        <f t="shared" si="5"/>
        <v>1.2 Ieņēmumi no uzņēmumu ienākuma nodokļa</v>
      </c>
      <c r="E45" s="144">
        <f t="shared" ref="E45:N45" si="37">E6/1000000</f>
        <v>21.150621999999998</v>
      </c>
      <c r="F45" s="144">
        <f t="shared" si="37"/>
        <v>29.341221000000001</v>
      </c>
      <c r="G45" s="144">
        <f t="shared" si="37"/>
        <v>44.894486999999998</v>
      </c>
      <c r="H45" s="144">
        <f t="shared" si="37"/>
        <v>92.441084000000004</v>
      </c>
      <c r="I45" s="144">
        <f t="shared" si="37"/>
        <v>129.25693799999999</v>
      </c>
      <c r="J45" s="144">
        <f t="shared" si="37"/>
        <v>170.516356</v>
      </c>
      <c r="K45" s="144">
        <f t="shared" si="37"/>
        <v>197.19371100000001</v>
      </c>
      <c r="L45" s="144">
        <f t="shared" si="37"/>
        <v>223.27400700000001</v>
      </c>
      <c r="M45" s="144">
        <f t="shared" si="37"/>
        <v>237.78690499999999</v>
      </c>
      <c r="N45" s="144">
        <f t="shared" si="37"/>
        <v>261.171494</v>
      </c>
      <c r="O45" s="144">
        <f t="shared" ref="O45:P45" si="38">O6/1000000</f>
        <v>289.92271499999998</v>
      </c>
      <c r="P45" s="144">
        <f t="shared" si="38"/>
        <v>281.079384</v>
      </c>
      <c r="Q45" s="144">
        <f t="shared" ref="Q45:R45" si="39">Q6/1000000</f>
        <v>36.645933999999997</v>
      </c>
      <c r="R45" s="144">
        <f t="shared" si="39"/>
        <v>65.453490000000002</v>
      </c>
      <c r="S45" s="144">
        <f t="shared" ref="S45:T45" si="40">S6/1000000</f>
        <v>84.329571999999999</v>
      </c>
      <c r="T45" s="144">
        <f t="shared" si="40"/>
        <v>118.77217</v>
      </c>
      <c r="U45" s="144">
        <f t="shared" ref="U45:V45" si="41">U6/1000000</f>
        <v>168.239634</v>
      </c>
      <c r="V45" s="144">
        <f t="shared" si="41"/>
        <v>212.50274899999999</v>
      </c>
      <c r="W45" s="144">
        <f t="shared" ref="W45:AG45" si="42">W6/1000000</f>
        <v>240.362866</v>
      </c>
      <c r="X45" s="144">
        <f t="shared" ref="X45" si="43">X6/1000000</f>
        <v>271.60386499999998</v>
      </c>
      <c r="Y45" s="144">
        <f t="shared" si="42"/>
        <v>296.77290599999998</v>
      </c>
      <c r="Z45" s="144">
        <f t="shared" si="42"/>
        <v>326.11881699999998</v>
      </c>
      <c r="AA45" s="144">
        <f t="shared" si="42"/>
        <v>350.37795299999999</v>
      </c>
      <c r="AB45" s="144">
        <f t="shared" si="42"/>
        <v>378.75044600000001</v>
      </c>
      <c r="AC45" s="144">
        <f t="shared" si="42"/>
        <v>61.791103</v>
      </c>
      <c r="AD45" s="144">
        <f t="shared" si="42"/>
        <v>81.114180000000005</v>
      </c>
      <c r="AE45" s="144">
        <f t="shared" si="42"/>
        <v>112.121906</v>
      </c>
      <c r="AF45" s="144">
        <f t="shared" si="42"/>
        <v>159.99788799999999</v>
      </c>
      <c r="AG45" s="144">
        <f t="shared" si="42"/>
        <v>210.342434</v>
      </c>
      <c r="AH45" s="144">
        <f t="shared" ref="AH45:AI45" si="44">AH6/1000000</f>
        <v>331.845642</v>
      </c>
      <c r="AI45" s="144">
        <f t="shared" si="44"/>
        <v>367.98935699999998</v>
      </c>
      <c r="AJ45" s="144">
        <f t="shared" ref="AJ45:AL45" si="45">AJ6/1000000</f>
        <v>400.96498300000002</v>
      </c>
      <c r="AK45" s="144">
        <f t="shared" si="45"/>
        <v>454.186668</v>
      </c>
      <c r="AL45" s="144">
        <f t="shared" si="45"/>
        <v>482.096317</v>
      </c>
      <c r="AM45" s="144">
        <f t="shared" ref="AM45:AN45" si="46">AM6/1000000</f>
        <v>517.95108400000004</v>
      </c>
      <c r="AN45" s="144">
        <f t="shared" si="46"/>
        <v>544.80806900000005</v>
      </c>
      <c r="AO45" s="144">
        <f t="shared" ref="AO45:AP45" si="47">AO6/1000000</f>
        <v>66.341426999999996</v>
      </c>
      <c r="AP45" s="144">
        <f t="shared" si="47"/>
        <v>87.229276999999996</v>
      </c>
      <c r="AQ45" s="144">
        <f t="shared" ref="AQ45:AR45" si="48">AQ6/1000000</f>
        <v>111.509989</v>
      </c>
      <c r="AR45" s="144">
        <f t="shared" si="48"/>
        <v>217.20562100000001</v>
      </c>
      <c r="AS45" s="144">
        <f t="shared" si="32"/>
        <v>304.89181000000002</v>
      </c>
      <c r="AT45" s="144">
        <f t="shared" si="32"/>
        <v>450.27051299999999</v>
      </c>
      <c r="AU45" s="144">
        <f t="shared" ref="AU45:AV45" si="49">AU6/1000000</f>
        <v>496.64315699999997</v>
      </c>
      <c r="AV45" s="144">
        <f t="shared" si="49"/>
        <v>533.79000599999995</v>
      </c>
      <c r="AW45" s="144">
        <f t="shared" ref="AW45:AX45" si="50">AW6/1000000</f>
        <v>604.80662500000005</v>
      </c>
      <c r="AX45" s="144">
        <f t="shared" si="50"/>
        <v>644.67616399999997</v>
      </c>
      <c r="AY45" s="144">
        <f t="shared" ref="AY45:BA45" si="51">AY6/1000000</f>
        <v>673.16668200000004</v>
      </c>
      <c r="AZ45" s="144">
        <f t="shared" si="51"/>
        <v>719.42123100000003</v>
      </c>
      <c r="BA45" s="144">
        <f t="shared" si="51"/>
        <v>137.08453299999999</v>
      </c>
      <c r="BB45" s="144">
        <f t="shared" ref="BB45:BC45" si="52">BB6/1000000</f>
        <v>157.12775300000001</v>
      </c>
      <c r="BC45" s="144">
        <f t="shared" si="52"/>
        <v>177.854646</v>
      </c>
    </row>
    <row r="46" spans="4:55" ht="13.5" customHeight="1">
      <c r="D46" t="str">
        <f t="shared" si="5"/>
        <v>1.3 Sociālās apdrošināšanas iemaksas</v>
      </c>
      <c r="E46" s="144">
        <f t="shared" ref="E46:N46" si="53">E7/1000000</f>
        <v>164.800017</v>
      </c>
      <c r="F46" s="144">
        <f t="shared" si="53"/>
        <v>382.891032</v>
      </c>
      <c r="G46" s="144">
        <f t="shared" si="53"/>
        <v>603.84105499999998</v>
      </c>
      <c r="H46" s="144">
        <f t="shared" si="53"/>
        <v>859.09830399999998</v>
      </c>
      <c r="I46" s="144">
        <f t="shared" si="53"/>
        <v>1113.4244140000001</v>
      </c>
      <c r="J46" s="144">
        <f t="shared" si="53"/>
        <v>1366.50747</v>
      </c>
      <c r="K46" s="144">
        <f t="shared" si="53"/>
        <v>1651.0167329999999</v>
      </c>
      <c r="L46" s="144">
        <f t="shared" si="53"/>
        <v>1930.5016419999999</v>
      </c>
      <c r="M46" s="144">
        <f t="shared" si="53"/>
        <v>2204.40164</v>
      </c>
      <c r="N46" s="144">
        <f t="shared" si="53"/>
        <v>2468.1658750000001</v>
      </c>
      <c r="O46" s="144">
        <f t="shared" ref="O46:P46" si="54">O7/1000000</f>
        <v>2706.8330190000001</v>
      </c>
      <c r="P46" s="144">
        <f t="shared" si="54"/>
        <v>3121.0655360000001</v>
      </c>
      <c r="Q46" s="144">
        <f t="shared" ref="Q46:R46" si="55">Q7/1000000</f>
        <v>333.47692799999999</v>
      </c>
      <c r="R46" s="144">
        <f t="shared" si="55"/>
        <v>605.95433600000001</v>
      </c>
      <c r="S46" s="144">
        <f t="shared" ref="S46:T46" si="56">S7/1000000</f>
        <v>883.04834900000003</v>
      </c>
      <c r="T46" s="144">
        <f t="shared" si="56"/>
        <v>1178.6191940000001</v>
      </c>
      <c r="U46" s="144">
        <f t="shared" ref="U46:V46" si="57">U7/1000000</f>
        <v>1492.4650799999999</v>
      </c>
      <c r="V46" s="144">
        <f t="shared" si="57"/>
        <v>1811.446412</v>
      </c>
      <c r="W46" s="144">
        <f t="shared" ref="W46:AG46" si="58">W7/1000000</f>
        <v>2119.686796</v>
      </c>
      <c r="X46" s="144">
        <f t="shared" ref="X46" si="59">X7/1000000</f>
        <v>2423.5306059999998</v>
      </c>
      <c r="Y46" s="144">
        <f t="shared" si="58"/>
        <v>2747.916952</v>
      </c>
      <c r="Z46" s="144">
        <f t="shared" si="58"/>
        <v>3083.1232850000001</v>
      </c>
      <c r="AA46" s="144">
        <f t="shared" si="58"/>
        <v>3385.0533519999999</v>
      </c>
      <c r="AB46" s="144">
        <f t="shared" si="58"/>
        <v>3667.2161449999999</v>
      </c>
      <c r="AC46" s="144">
        <f t="shared" si="58"/>
        <v>371.69686000000002</v>
      </c>
      <c r="AD46" s="144">
        <f t="shared" si="58"/>
        <v>676.35620900000004</v>
      </c>
      <c r="AE46" s="144">
        <f t="shared" si="58"/>
        <v>928.00547099999994</v>
      </c>
      <c r="AF46" s="144">
        <f t="shared" si="58"/>
        <v>1272.9111780000001</v>
      </c>
      <c r="AG46" s="144">
        <f t="shared" si="58"/>
        <v>1604.277924</v>
      </c>
      <c r="AH46" s="144">
        <f t="shared" ref="AH46:AI46" si="60">AH7/1000000</f>
        <v>1955.184735</v>
      </c>
      <c r="AI46" s="144">
        <f t="shared" si="60"/>
        <v>2315.259462</v>
      </c>
      <c r="AJ46" s="144">
        <f t="shared" ref="AJ46:AL46" si="61">AJ7/1000000</f>
        <v>2665.2042980000001</v>
      </c>
      <c r="AK46" s="144">
        <f t="shared" si="61"/>
        <v>3017.4868540000002</v>
      </c>
      <c r="AL46" s="144">
        <f t="shared" si="61"/>
        <v>3349.1863060000001</v>
      </c>
      <c r="AM46" s="144">
        <f t="shared" ref="AM46:AN46" si="62">AM7/1000000</f>
        <v>3688.2528189999998</v>
      </c>
      <c r="AN46" s="144">
        <f t="shared" si="62"/>
        <v>4023.525795</v>
      </c>
      <c r="AO46" s="144">
        <f t="shared" ref="AO46:AP46" si="63">AO7/1000000</f>
        <v>397.664264</v>
      </c>
      <c r="AP46" s="144">
        <f t="shared" si="63"/>
        <v>749.37683200000004</v>
      </c>
      <c r="AQ46" s="144">
        <f t="shared" ref="AQ46:AR46" si="64">AQ7/1000000</f>
        <v>1085.6459990000001</v>
      </c>
      <c r="AR46" s="144">
        <f t="shared" si="64"/>
        <v>1488.256028</v>
      </c>
      <c r="AS46" s="144">
        <f t="shared" si="32"/>
        <v>1852.3343890000001</v>
      </c>
      <c r="AT46" s="144">
        <f t="shared" si="32"/>
        <v>2183.6552539999998</v>
      </c>
      <c r="AU46" s="144">
        <f t="shared" ref="AU46:AV46" si="65">AU7/1000000</f>
        <v>2579.4588250000002</v>
      </c>
      <c r="AV46" s="144">
        <f t="shared" si="65"/>
        <v>2957.4113910000001</v>
      </c>
      <c r="AW46" s="144">
        <f t="shared" ref="AW46:AX46" si="66">AW7/1000000</f>
        <v>3307.0110209999998</v>
      </c>
      <c r="AX46" s="144">
        <f t="shared" si="66"/>
        <v>3682.7749050000002</v>
      </c>
      <c r="AY46" s="144">
        <f t="shared" ref="AY46:BA46" si="67">AY7/1000000</f>
        <v>4040.5173890000001</v>
      </c>
      <c r="AZ46" s="144">
        <f t="shared" si="67"/>
        <v>4398.1963729999998</v>
      </c>
      <c r="BA46" s="144">
        <f t="shared" si="67"/>
        <v>431.29412200000002</v>
      </c>
      <c r="BB46" s="144">
        <f t="shared" ref="BB46:BC46" si="68">BB7/1000000</f>
        <v>790.00146199999995</v>
      </c>
      <c r="BC46" s="144">
        <f t="shared" si="68"/>
        <v>1153.550939</v>
      </c>
    </row>
    <row r="47" spans="4:55" ht="13.5" customHeight="1">
      <c r="D47" t="str">
        <f t="shared" si="5"/>
        <v>3.0.0.0 Ieņēmumi, kas iemaksāti vienotajā nodokļu kontā</v>
      </c>
      <c r="E47" s="144">
        <f t="shared" ref="E47:N47" si="69">E8/1000000</f>
        <v>108.444799</v>
      </c>
      <c r="F47" s="144">
        <f t="shared" si="69"/>
        <v>124.455696</v>
      </c>
      <c r="G47" s="144">
        <f t="shared" si="69"/>
        <v>171.109036</v>
      </c>
      <c r="H47" s="144">
        <f t="shared" si="69"/>
        <v>228.39417800000001</v>
      </c>
      <c r="I47" s="144">
        <f t="shared" si="69"/>
        <v>302.43912499999999</v>
      </c>
      <c r="J47" s="144">
        <f t="shared" si="69"/>
        <v>264.41714200000001</v>
      </c>
      <c r="K47" s="144">
        <f t="shared" si="69"/>
        <v>271.28411299999999</v>
      </c>
      <c r="L47" s="144">
        <f t="shared" si="69"/>
        <v>275.44890299999997</v>
      </c>
      <c r="M47" s="144">
        <f t="shared" si="69"/>
        <v>290.62356999999997</v>
      </c>
      <c r="N47" s="144">
        <f t="shared" si="69"/>
        <v>212.56162699999999</v>
      </c>
      <c r="O47" s="144">
        <f t="shared" ref="O47:P47" si="70">O8/1000000</f>
        <v>256.48104799999999</v>
      </c>
      <c r="P47" s="144">
        <f t="shared" si="70"/>
        <v>346.03446200000002</v>
      </c>
      <c r="Q47" s="144">
        <f t="shared" ref="Q47:R47" si="71">Q8/1000000</f>
        <v>-100.505827</v>
      </c>
      <c r="R47" s="144">
        <f t="shared" si="71"/>
        <v>-100.411264</v>
      </c>
      <c r="S47" s="144">
        <f t="shared" ref="S47:T47" si="72">S8/1000000</f>
        <v>-61.376024999999998</v>
      </c>
      <c r="T47" s="144">
        <f t="shared" si="72"/>
        <v>-56.576597999999997</v>
      </c>
      <c r="U47" s="144">
        <f t="shared" ref="U47:V47" si="73">U8/1000000</f>
        <v>3.1946859999999999</v>
      </c>
      <c r="V47" s="144">
        <f t="shared" si="73"/>
        <v>-103.79105199999999</v>
      </c>
      <c r="W47" s="144">
        <f t="shared" ref="W47:AG47" si="74">W8/1000000</f>
        <v>-93.668868000000003</v>
      </c>
      <c r="X47" s="144">
        <f t="shared" ref="X47" si="75">X8/1000000</f>
        <v>-116.406907</v>
      </c>
      <c r="Y47" s="144">
        <f t="shared" si="74"/>
        <v>-100.194211</v>
      </c>
      <c r="Z47" s="144">
        <f t="shared" si="74"/>
        <v>-127.125536</v>
      </c>
      <c r="AA47" s="144">
        <f t="shared" si="74"/>
        <v>-121.98609</v>
      </c>
      <c r="AB47" s="144">
        <f t="shared" si="74"/>
        <v>17.856287999999999</v>
      </c>
      <c r="AC47" s="144">
        <f t="shared" si="74"/>
        <v>-129.655012</v>
      </c>
      <c r="AD47" s="144">
        <f t="shared" si="74"/>
        <v>-123.223229</v>
      </c>
      <c r="AE47" s="144">
        <f t="shared" si="74"/>
        <v>-135.14744099999999</v>
      </c>
      <c r="AF47" s="144">
        <f t="shared" si="74"/>
        <v>-116.876411</v>
      </c>
      <c r="AG47" s="144">
        <f t="shared" si="74"/>
        <v>-43.388911</v>
      </c>
      <c r="AH47" s="144">
        <f t="shared" ref="AH47:AI47" si="76">AH8/1000000</f>
        <v>-151.48997800000001</v>
      </c>
      <c r="AI47" s="144">
        <f t="shared" si="76"/>
        <v>-157.878826</v>
      </c>
      <c r="AJ47" s="144">
        <f t="shared" ref="AJ47:AL47" si="77">AJ8/1000000</f>
        <v>-164.65606199999999</v>
      </c>
      <c r="AK47" s="144">
        <f t="shared" si="77"/>
        <v>-180.269406</v>
      </c>
      <c r="AL47" s="144">
        <f t="shared" si="77"/>
        <v>-154.223669</v>
      </c>
      <c r="AM47" s="144">
        <f t="shared" ref="AM47:AN47" si="78">AM8/1000000</f>
        <v>-172.89618200000001</v>
      </c>
      <c r="AN47" s="144">
        <f t="shared" si="78"/>
        <v>-38.813068999999999</v>
      </c>
      <c r="AO47" s="144">
        <f t="shared" ref="AO47:AP47" si="79">AO8/1000000</f>
        <v>-144.84002699999999</v>
      </c>
      <c r="AP47" s="144">
        <f t="shared" si="79"/>
        <v>-152.69292799999999</v>
      </c>
      <c r="AQ47" s="144">
        <f t="shared" ref="AQ47:AR47" si="80">AQ8/1000000</f>
        <v>-72.596006000000003</v>
      </c>
      <c r="AR47" s="144">
        <f t="shared" si="80"/>
        <v>-116.08569</v>
      </c>
      <c r="AS47" s="144">
        <f t="shared" si="32"/>
        <v>-62.163811000000003</v>
      </c>
      <c r="AT47" s="144">
        <f t="shared" si="32"/>
        <v>-101.077945</v>
      </c>
      <c r="AU47" s="144">
        <f t="shared" ref="AU47:AV47" si="81">AU8/1000000</f>
        <v>-104.44547900000001</v>
      </c>
      <c r="AV47" s="144">
        <f t="shared" si="81"/>
        <v>-115.686764</v>
      </c>
      <c r="AW47" s="144">
        <f t="shared" ref="AW47:AX47" si="82">AW8/1000000</f>
        <v>-122.31858</v>
      </c>
      <c r="AX47" s="144">
        <f t="shared" si="82"/>
        <v>-132.71708799999999</v>
      </c>
      <c r="AY47" s="144">
        <f t="shared" ref="AY47:BA47" si="83">AY8/1000000</f>
        <v>-124.472719</v>
      </c>
      <c r="AZ47" s="144">
        <f t="shared" si="83"/>
        <v>25.896975000000001</v>
      </c>
      <c r="BA47" s="144">
        <f t="shared" si="83"/>
        <v>-167.333765</v>
      </c>
      <c r="BB47" s="144">
        <f t="shared" ref="BB47:BC47" si="84">BB8/1000000</f>
        <v>-173.170851</v>
      </c>
      <c r="BC47" s="144">
        <f t="shared" si="84"/>
        <v>-100.43104599999999</v>
      </c>
    </row>
    <row r="48" spans="4:55" ht="13.5" customHeight="1">
      <c r="D48" t="str">
        <f t="shared" si="5"/>
        <v>1.4 Nekustamā īpašuma nodoklis</v>
      </c>
      <c r="E48" s="144">
        <f t="shared" ref="E48:N48" si="85">E9/1000000</f>
        <v>6.1581289999999997</v>
      </c>
      <c r="F48" s="144">
        <f t="shared" si="85"/>
        <v>45.930053999999998</v>
      </c>
      <c r="G48" s="144">
        <f t="shared" si="85"/>
        <v>92.168993</v>
      </c>
      <c r="H48" s="144">
        <f t="shared" si="85"/>
        <v>103.120321</v>
      </c>
      <c r="I48" s="144">
        <f t="shared" si="85"/>
        <v>126.44720599999999</v>
      </c>
      <c r="J48" s="144">
        <f t="shared" si="85"/>
        <v>140.605334</v>
      </c>
      <c r="K48" s="144">
        <f t="shared" si="85"/>
        <v>148.47184899999999</v>
      </c>
      <c r="L48" s="144">
        <f t="shared" si="85"/>
        <v>177.18731700000001</v>
      </c>
      <c r="M48" s="144">
        <f t="shared" si="85"/>
        <v>183.91031899999999</v>
      </c>
      <c r="N48" s="144">
        <f t="shared" si="85"/>
        <v>191.97862499999999</v>
      </c>
      <c r="O48" s="144">
        <f t="shared" ref="O48:P48" si="86">O9/1000000</f>
        <v>218.69549599999999</v>
      </c>
      <c r="P48" s="144">
        <f t="shared" si="86"/>
        <v>226.177887</v>
      </c>
      <c r="Q48" s="144">
        <f t="shared" ref="Q48:R48" si="87">Q9/1000000</f>
        <v>4.8988370000000003</v>
      </c>
      <c r="R48" s="144">
        <f t="shared" si="87"/>
        <v>44.486477000000001</v>
      </c>
      <c r="S48" s="144">
        <f t="shared" ref="S48:T48" si="88">S9/1000000</f>
        <v>94.795333999999997</v>
      </c>
      <c r="T48" s="144">
        <f t="shared" si="88"/>
        <v>107.55192599999999</v>
      </c>
      <c r="U48" s="144">
        <f t="shared" ref="U48:V48" si="89">U9/1000000</f>
        <v>131.999717</v>
      </c>
      <c r="V48" s="144">
        <f t="shared" si="89"/>
        <v>141.170119</v>
      </c>
      <c r="W48" s="144">
        <f t="shared" ref="W48:AG48" si="90">W9/1000000</f>
        <v>150.43131700000001</v>
      </c>
      <c r="X48" s="144">
        <f t="shared" ref="X48" si="91">X9/1000000</f>
        <v>182.24871300000001</v>
      </c>
      <c r="Y48" s="144">
        <f t="shared" si="90"/>
        <v>189.34796</v>
      </c>
      <c r="Z48" s="144">
        <f t="shared" si="90"/>
        <v>197.64714900000001</v>
      </c>
      <c r="AA48" s="144">
        <f t="shared" si="90"/>
        <v>223.31783200000001</v>
      </c>
      <c r="AB48" s="144">
        <f t="shared" si="90"/>
        <v>230.60750400000001</v>
      </c>
      <c r="AC48" s="144">
        <f t="shared" si="90"/>
        <v>7.5754549999999998</v>
      </c>
      <c r="AD48" s="144">
        <f t="shared" si="90"/>
        <v>49.241672999999999</v>
      </c>
      <c r="AE48" s="144">
        <f t="shared" si="90"/>
        <v>106.437275</v>
      </c>
      <c r="AF48" s="144">
        <f t="shared" si="90"/>
        <v>118.372069</v>
      </c>
      <c r="AG48" s="144">
        <f t="shared" si="90"/>
        <v>149.65099000000001</v>
      </c>
      <c r="AH48" s="144">
        <f t="shared" ref="AH48:AI48" si="92">AH9/1000000</f>
        <v>156.149945</v>
      </c>
      <c r="AI48" s="144">
        <f t="shared" si="92"/>
        <v>162.95251400000001</v>
      </c>
      <c r="AJ48" s="144">
        <f t="shared" ref="AJ48:AL48" si="93">AJ9/1000000</f>
        <v>192.22373099999999</v>
      </c>
      <c r="AK48" s="144">
        <f t="shared" si="93"/>
        <v>197.264588</v>
      </c>
      <c r="AL48" s="144">
        <f t="shared" si="93"/>
        <v>203.722149</v>
      </c>
      <c r="AM48" s="144">
        <f t="shared" ref="AM48:AN48" si="94">AM9/1000000</f>
        <v>230.60021</v>
      </c>
      <c r="AN48" s="144">
        <f t="shared" si="94"/>
        <v>236.52073300000001</v>
      </c>
      <c r="AO48" s="144">
        <f t="shared" ref="AO48:AP48" si="95">AO9/1000000</f>
        <v>9.0385550000000006</v>
      </c>
      <c r="AP48" s="144">
        <f t="shared" si="95"/>
        <v>49.777124999999998</v>
      </c>
      <c r="AQ48" s="144">
        <f t="shared" ref="AQ48:AR48" si="96">AQ9/1000000</f>
        <v>93.743371999999994</v>
      </c>
      <c r="AR48" s="144">
        <f t="shared" si="96"/>
        <v>118.672282</v>
      </c>
      <c r="AS48" s="144">
        <f t="shared" si="32"/>
        <v>150.26290800000001</v>
      </c>
      <c r="AT48" s="144">
        <f t="shared" si="32"/>
        <v>156.23701800000001</v>
      </c>
      <c r="AU48" s="144">
        <f t="shared" ref="AU48:AV48" si="97">AU9/1000000</f>
        <v>163.18479099999999</v>
      </c>
      <c r="AV48" s="144">
        <f t="shared" si="97"/>
        <v>192.76770999999999</v>
      </c>
      <c r="AW48" s="144">
        <f t="shared" ref="AW48:AX48" si="98">AW9/1000000</f>
        <v>198.042788</v>
      </c>
      <c r="AX48" s="144">
        <f t="shared" si="98"/>
        <v>205.30596700000001</v>
      </c>
      <c r="AY48" s="144">
        <f t="shared" ref="AY48:BA48" si="99">AY9/1000000</f>
        <v>231.23066900000001</v>
      </c>
      <c r="AZ48" s="144">
        <f t="shared" si="99"/>
        <v>237.33859899999999</v>
      </c>
      <c r="BA48" s="144">
        <f t="shared" si="99"/>
        <v>7.478021</v>
      </c>
      <c r="BB48" s="144">
        <f t="shared" ref="BB48:BC48" si="100">BB9/1000000</f>
        <v>51.779989999999998</v>
      </c>
      <c r="BC48" s="144">
        <f t="shared" si="100"/>
        <v>110.030438</v>
      </c>
    </row>
    <row r="49" spans="4:55" ht="13.5" customHeight="1">
      <c r="D49" t="str">
        <f t="shared" si="5"/>
        <v>1.7 Muitas nodoklis</v>
      </c>
      <c r="E49" s="144">
        <f t="shared" ref="E49:N49" si="101">E10/1000000</f>
        <v>4.4934029999999998</v>
      </c>
      <c r="F49" s="144">
        <f t="shared" si="101"/>
        <v>8.3891200000000001</v>
      </c>
      <c r="G49" s="144">
        <f t="shared" si="101"/>
        <v>13.049462</v>
      </c>
      <c r="H49" s="144">
        <f t="shared" si="101"/>
        <v>18.85351</v>
      </c>
      <c r="I49" s="144">
        <f t="shared" si="101"/>
        <v>23.860588</v>
      </c>
      <c r="J49" s="144">
        <f t="shared" si="101"/>
        <v>29.057912000000002</v>
      </c>
      <c r="K49" s="144">
        <f t="shared" si="101"/>
        <v>34.810983</v>
      </c>
      <c r="L49" s="144">
        <f t="shared" si="101"/>
        <v>40.629244999999997</v>
      </c>
      <c r="M49" s="144">
        <f t="shared" si="101"/>
        <v>47.053365999999997</v>
      </c>
      <c r="N49" s="144">
        <f t="shared" si="101"/>
        <v>54.661473999999998</v>
      </c>
      <c r="O49" s="144">
        <f t="shared" ref="O49:P49" si="102">O10/1000000</f>
        <v>62.410758000000001</v>
      </c>
      <c r="P49" s="144">
        <f t="shared" si="102"/>
        <v>70.732686000000001</v>
      </c>
      <c r="Q49" s="144">
        <f t="shared" ref="Q49:R49" si="103">Q10/1000000</f>
        <v>10.190892</v>
      </c>
      <c r="R49" s="144">
        <f t="shared" si="103"/>
        <v>16.273137999999999</v>
      </c>
      <c r="S49" s="144">
        <f t="shared" ref="S49:T49" si="104">S10/1000000</f>
        <v>23.892378999999998</v>
      </c>
      <c r="T49" s="144">
        <f t="shared" si="104"/>
        <v>31.499103000000002</v>
      </c>
      <c r="U49" s="144">
        <f t="shared" ref="U49:V49" si="105">U10/1000000</f>
        <v>40.281014999999996</v>
      </c>
      <c r="V49" s="144">
        <f t="shared" si="105"/>
        <v>48.728394999999999</v>
      </c>
      <c r="W49" s="144">
        <f t="shared" ref="W49:AG49" si="106">W10/1000000</f>
        <v>55.246982000000003</v>
      </c>
      <c r="X49" s="144">
        <f t="shared" ref="X49" si="107">X10/1000000</f>
        <v>61.078741000000001</v>
      </c>
      <c r="Y49" s="144">
        <f t="shared" si="106"/>
        <v>66.946858000000006</v>
      </c>
      <c r="Z49" s="144">
        <f t="shared" si="106"/>
        <v>72.747319000000005</v>
      </c>
      <c r="AA49" s="144">
        <f t="shared" si="106"/>
        <v>79.035132000000004</v>
      </c>
      <c r="AB49" s="144">
        <f t="shared" si="106"/>
        <v>87.860052999999994</v>
      </c>
      <c r="AC49" s="144">
        <f t="shared" si="106"/>
        <v>5.6276849999999996</v>
      </c>
      <c r="AD49" s="144">
        <f t="shared" si="106"/>
        <v>10.594569</v>
      </c>
      <c r="AE49" s="144">
        <f t="shared" si="106"/>
        <v>16.978587000000001</v>
      </c>
      <c r="AF49" s="144">
        <f t="shared" si="106"/>
        <v>20.653251999999998</v>
      </c>
      <c r="AG49" s="144">
        <f t="shared" si="106"/>
        <v>24.678028000000001</v>
      </c>
      <c r="AH49" s="144">
        <f t="shared" ref="AH49:AI49" si="108">AH10/1000000</f>
        <v>29.077414000000001</v>
      </c>
      <c r="AI49" s="144">
        <f t="shared" si="108"/>
        <v>33.356872000000003</v>
      </c>
      <c r="AJ49" s="144">
        <f t="shared" ref="AJ49:AL49" si="109">AJ10/1000000</f>
        <v>38.287064000000001</v>
      </c>
      <c r="AK49" s="144">
        <f t="shared" si="109"/>
        <v>42.432915999999999</v>
      </c>
      <c r="AL49" s="144">
        <f t="shared" si="109"/>
        <v>47.525821999999998</v>
      </c>
      <c r="AM49" s="144">
        <f t="shared" ref="AM49:AN49" si="110">AM10/1000000</f>
        <v>52.398902999999997</v>
      </c>
      <c r="AN49" s="144">
        <f t="shared" si="110"/>
        <v>56.889358999999999</v>
      </c>
      <c r="AO49" s="144">
        <f t="shared" ref="AO49:AP49" si="111">AO10/1000000</f>
        <v>4.5778780000000001</v>
      </c>
      <c r="AP49" s="144">
        <f t="shared" si="111"/>
        <v>9.3953220000000002</v>
      </c>
      <c r="AQ49" s="144">
        <f t="shared" ref="AQ49:AR49" si="112">AQ10/1000000</f>
        <v>15.552419</v>
      </c>
      <c r="AR49" s="144">
        <f t="shared" si="112"/>
        <v>21.385684999999999</v>
      </c>
      <c r="AS49" s="144">
        <f t="shared" si="32"/>
        <v>26.593758999999999</v>
      </c>
      <c r="AT49" s="144">
        <f t="shared" si="32"/>
        <v>30.991630000000001</v>
      </c>
      <c r="AU49" s="144">
        <f t="shared" ref="AU49:AV49" si="113">AU10/1000000</f>
        <v>35.829196000000003</v>
      </c>
      <c r="AV49" s="144">
        <f t="shared" si="113"/>
        <v>40.389212000000001</v>
      </c>
      <c r="AW49" s="144">
        <f t="shared" ref="AW49:AX49" si="114">AW10/1000000</f>
        <v>44.932487000000002</v>
      </c>
      <c r="AX49" s="144">
        <f t="shared" si="114"/>
        <v>51.001472999999997</v>
      </c>
      <c r="AY49" s="144">
        <f t="shared" ref="AY49:BA49" si="115">AY10/1000000</f>
        <v>56.699244</v>
      </c>
      <c r="AZ49" s="144">
        <f t="shared" si="115"/>
        <v>62.254075</v>
      </c>
      <c r="BA49" s="144">
        <f t="shared" si="115"/>
        <v>8.3573240000000002</v>
      </c>
      <c r="BB49" s="144">
        <f t="shared" ref="BB49:BC49" si="116">BB10/1000000</f>
        <v>13.73705</v>
      </c>
      <c r="BC49" s="144">
        <f t="shared" si="116"/>
        <v>18.975978000000001</v>
      </c>
    </row>
    <row r="50" spans="4:55" ht="13.5" customHeight="1">
      <c r="D50" t="str">
        <f t="shared" si="5"/>
        <v>1.5 Pievienotās vērtības nodoklis</v>
      </c>
      <c r="E50" s="144">
        <f t="shared" ref="E50:N50" si="117">E11/1000000</f>
        <v>218.35477900000001</v>
      </c>
      <c r="F50" s="144">
        <f t="shared" si="117"/>
        <v>427.39786700000002</v>
      </c>
      <c r="G50" s="144">
        <f t="shared" si="117"/>
        <v>595.43814599999996</v>
      </c>
      <c r="H50" s="144">
        <f t="shared" si="117"/>
        <v>836.05941700000005</v>
      </c>
      <c r="I50" s="144">
        <f t="shared" si="117"/>
        <v>1070.000149</v>
      </c>
      <c r="J50" s="144">
        <f t="shared" si="117"/>
        <v>1321.118117</v>
      </c>
      <c r="K50" s="144">
        <f t="shared" si="117"/>
        <v>1593.5658559999999</v>
      </c>
      <c r="L50" s="144">
        <f t="shared" si="117"/>
        <v>1860.2095670000001</v>
      </c>
      <c r="M50" s="144">
        <f t="shared" si="117"/>
        <v>2115.7228639999998</v>
      </c>
      <c r="N50" s="144">
        <f t="shared" si="117"/>
        <v>2397.5067979999999</v>
      </c>
      <c r="O50" s="144">
        <f t="shared" ref="O50:P50" si="118">O11/1000000</f>
        <v>2641.6024130000001</v>
      </c>
      <c r="P50" s="144">
        <f t="shared" si="118"/>
        <v>2762.4929609999999</v>
      </c>
      <c r="Q50" s="144">
        <f t="shared" ref="Q50:R50" si="119">Q11/1000000</f>
        <v>305.15682800000002</v>
      </c>
      <c r="R50" s="144">
        <f t="shared" si="119"/>
        <v>546.38134600000001</v>
      </c>
      <c r="S50" s="144">
        <f t="shared" ref="S50:T50" si="120">S11/1000000</f>
        <v>759.65136700000005</v>
      </c>
      <c r="T50" s="144">
        <f t="shared" si="120"/>
        <v>1077.1617020000001</v>
      </c>
      <c r="U50" s="144">
        <f t="shared" ref="U50:V50" si="121">U11/1000000</f>
        <v>1319.037687</v>
      </c>
      <c r="V50" s="144">
        <f t="shared" si="121"/>
        <v>1626.4167729999999</v>
      </c>
      <c r="W50" s="144">
        <f t="shared" ref="W50:AG50" si="122">W11/1000000</f>
        <v>1944.80708</v>
      </c>
      <c r="X50" s="144">
        <f t="shared" ref="X50" si="123">X11/1000000</f>
        <v>2247.531641</v>
      </c>
      <c r="Y50" s="144">
        <f t="shared" si="122"/>
        <v>2522.9629289999998</v>
      </c>
      <c r="Z50" s="144">
        <f t="shared" si="122"/>
        <v>2852.105693</v>
      </c>
      <c r="AA50" s="144">
        <f t="shared" si="122"/>
        <v>3216.5824889999999</v>
      </c>
      <c r="AB50" s="144">
        <f t="shared" si="122"/>
        <v>3558.6709609999998</v>
      </c>
      <c r="AC50" s="144">
        <f t="shared" si="122"/>
        <v>386.10967099999999</v>
      </c>
      <c r="AD50" s="144">
        <f t="shared" si="122"/>
        <v>687.91581299999996</v>
      </c>
      <c r="AE50" s="144">
        <f t="shared" si="122"/>
        <v>1013.348041</v>
      </c>
      <c r="AF50" s="144">
        <f t="shared" si="122"/>
        <v>1351.846955</v>
      </c>
      <c r="AG50" s="144">
        <f t="shared" si="122"/>
        <v>1641.5802630000001</v>
      </c>
      <c r="AH50" s="144">
        <f t="shared" ref="AH50:AI50" si="124">AH11/1000000</f>
        <v>1946.6711640000001</v>
      </c>
      <c r="AI50" s="144">
        <f t="shared" si="124"/>
        <v>2269.95507</v>
      </c>
      <c r="AJ50" s="144">
        <f t="shared" ref="AJ50:AL50" si="125">AJ11/1000000</f>
        <v>2582.8907859999999</v>
      </c>
      <c r="AK50" s="144">
        <f t="shared" si="125"/>
        <v>2912.1564749999998</v>
      </c>
      <c r="AL50" s="144">
        <f t="shared" si="125"/>
        <v>3253.9674709999999</v>
      </c>
      <c r="AM50" s="144">
        <f t="shared" ref="AM50:AN50" si="126">AM11/1000000</f>
        <v>3548.715987</v>
      </c>
      <c r="AN50" s="144">
        <f t="shared" si="126"/>
        <v>3879.514725</v>
      </c>
      <c r="AO50" s="144">
        <f t="shared" ref="AO50:AP50" si="127">AO11/1000000</f>
        <v>342.50642599999998</v>
      </c>
      <c r="AP50" s="144">
        <f t="shared" si="127"/>
        <v>606.73940500000003</v>
      </c>
      <c r="AQ50" s="144">
        <f t="shared" ref="AQ50:AR50" si="128">AQ11/1000000</f>
        <v>901.76440300000002</v>
      </c>
      <c r="AR50" s="144">
        <f t="shared" si="128"/>
        <v>1159.7409950000001</v>
      </c>
      <c r="AS50" s="144">
        <f t="shared" si="32"/>
        <v>1471.1615469999999</v>
      </c>
      <c r="AT50" s="144">
        <f t="shared" si="32"/>
        <v>1856.425307</v>
      </c>
      <c r="AU50" s="144">
        <f t="shared" ref="AU50:AV50" si="129">AU11/1000000</f>
        <v>2148.3505070000001</v>
      </c>
      <c r="AV50" s="144">
        <f t="shared" si="129"/>
        <v>2483.6145799999999</v>
      </c>
      <c r="AW50" s="144">
        <f t="shared" ref="AW50:AX50" si="130">AW11/1000000</f>
        <v>2832.120351</v>
      </c>
      <c r="AX50" s="144">
        <f t="shared" si="130"/>
        <v>3162.7941430000001</v>
      </c>
      <c r="AY50" s="144">
        <f t="shared" ref="AY50:BA50" si="131">AY11/1000000</f>
        <v>3499.1126220000001</v>
      </c>
      <c r="AZ50" s="144">
        <f t="shared" si="131"/>
        <v>3882.3620270000001</v>
      </c>
      <c r="BA50" s="144">
        <f t="shared" si="131"/>
        <v>327.39997799999998</v>
      </c>
      <c r="BB50" s="144">
        <f t="shared" ref="BB50:BC50" si="132">BB11/1000000</f>
        <v>626.44542000000001</v>
      </c>
      <c r="BC50" s="144">
        <f t="shared" si="132"/>
        <v>913.42182400000002</v>
      </c>
    </row>
    <row r="51" spans="4:55" ht="13.5" customHeight="1">
      <c r="D51" t="str">
        <f t="shared" si="5"/>
        <v>1.6 Akcīzes nodoklis</v>
      </c>
      <c r="E51" s="144">
        <f t="shared" ref="E51:N51" si="133">E12/1000000</f>
        <v>88.145899</v>
      </c>
      <c r="F51" s="144">
        <f t="shared" si="133"/>
        <v>163.46326999999999</v>
      </c>
      <c r="G51" s="144">
        <f t="shared" si="133"/>
        <v>239.10284300000001</v>
      </c>
      <c r="H51" s="144">
        <f t="shared" si="133"/>
        <v>336.23315500000001</v>
      </c>
      <c r="I51" s="144">
        <f t="shared" si="133"/>
        <v>418.37323700000002</v>
      </c>
      <c r="J51" s="144">
        <f t="shared" si="133"/>
        <v>512.76509199999998</v>
      </c>
      <c r="K51" s="144">
        <f t="shared" si="133"/>
        <v>618.10742000000005</v>
      </c>
      <c r="L51" s="144">
        <f t="shared" si="133"/>
        <v>724.22276499999998</v>
      </c>
      <c r="M51" s="144">
        <f t="shared" si="133"/>
        <v>822.33678299999997</v>
      </c>
      <c r="N51" s="144">
        <f t="shared" si="133"/>
        <v>919.15909199999999</v>
      </c>
      <c r="O51" s="144">
        <f t="shared" ref="O51:P51" si="134">O12/1000000</f>
        <v>1006.717926</v>
      </c>
      <c r="P51" s="144">
        <f t="shared" si="134"/>
        <v>1104.8404660000001</v>
      </c>
      <c r="Q51" s="144">
        <f t="shared" ref="Q51:R51" si="135">Q12/1000000</f>
        <v>94.489587</v>
      </c>
      <c r="R51" s="144">
        <f t="shared" si="135"/>
        <v>179.92167599999999</v>
      </c>
      <c r="S51" s="144">
        <f t="shared" ref="S51:T51" si="136">S12/1000000</f>
        <v>263.389093</v>
      </c>
      <c r="T51" s="144">
        <f t="shared" si="136"/>
        <v>358.151207</v>
      </c>
      <c r="U51" s="144">
        <f t="shared" ref="U51:V51" si="137">U12/1000000</f>
        <v>447.85999600000002</v>
      </c>
      <c r="V51" s="144">
        <f t="shared" si="137"/>
        <v>547.15578800000003</v>
      </c>
      <c r="W51" s="144">
        <f t="shared" ref="W51:AG51" si="138">W12/1000000</f>
        <v>644.76245100000006</v>
      </c>
      <c r="X51" s="144">
        <f t="shared" ref="X51" si="139">X12/1000000</f>
        <v>744.08203700000001</v>
      </c>
      <c r="Y51" s="144">
        <f t="shared" si="138"/>
        <v>852.451549</v>
      </c>
      <c r="Z51" s="144">
        <f t="shared" si="138"/>
        <v>949.40297199999998</v>
      </c>
      <c r="AA51" s="144">
        <f t="shared" si="138"/>
        <v>1045.6472269999999</v>
      </c>
      <c r="AB51" s="144">
        <f t="shared" si="138"/>
        <v>1131.033281</v>
      </c>
      <c r="AC51" s="144">
        <f t="shared" si="138"/>
        <v>101.657421</v>
      </c>
      <c r="AD51" s="144">
        <f t="shared" si="138"/>
        <v>186.85750899999999</v>
      </c>
      <c r="AE51" s="144">
        <f t="shared" si="138"/>
        <v>279.09683000000001</v>
      </c>
      <c r="AF51" s="144">
        <f t="shared" si="138"/>
        <v>372.240452</v>
      </c>
      <c r="AG51" s="144">
        <f t="shared" si="138"/>
        <v>466.82236699999999</v>
      </c>
      <c r="AH51" s="144">
        <f t="shared" ref="AH51:AI51" si="140">AH12/1000000</f>
        <v>572.52786900000001</v>
      </c>
      <c r="AI51" s="144">
        <f t="shared" si="140"/>
        <v>673.35132899999996</v>
      </c>
      <c r="AJ51" s="144">
        <f t="shared" ref="AJ51:AL51" si="141">AJ12/1000000</f>
        <v>774.36085700000001</v>
      </c>
      <c r="AK51" s="144">
        <f t="shared" si="141"/>
        <v>881.25852199999997</v>
      </c>
      <c r="AL51" s="144">
        <f t="shared" si="141"/>
        <v>972.91604600000005</v>
      </c>
      <c r="AM51" s="144">
        <f t="shared" ref="AM51:AN51" si="142">AM12/1000000</f>
        <v>1065.5295590000001</v>
      </c>
      <c r="AN51" s="144">
        <f t="shared" si="142"/>
        <v>1154.768818</v>
      </c>
      <c r="AO51" s="144">
        <f t="shared" ref="AO51:AP51" si="143">AO12/1000000</f>
        <v>100.78356599999999</v>
      </c>
      <c r="AP51" s="144">
        <f t="shared" si="143"/>
        <v>191.81646599999999</v>
      </c>
      <c r="AQ51" s="144">
        <f t="shared" ref="AQ51:AR51" si="144">AQ12/1000000</f>
        <v>275.08880900000003</v>
      </c>
      <c r="AR51" s="144">
        <f t="shared" si="144"/>
        <v>373.26743399999998</v>
      </c>
      <c r="AS51" s="144">
        <f t="shared" si="32"/>
        <v>471.02967000000001</v>
      </c>
      <c r="AT51" s="144">
        <f t="shared" si="32"/>
        <v>578.31890499999997</v>
      </c>
      <c r="AU51" s="144">
        <f t="shared" ref="AU51:AV51" si="145">AU12/1000000</f>
        <v>680.30026399999997</v>
      </c>
      <c r="AV51" s="144">
        <f t="shared" si="145"/>
        <v>789.84219399999995</v>
      </c>
      <c r="AW51" s="144">
        <f t="shared" ref="AW51:AX51" si="146">AW12/1000000</f>
        <v>897.00078699999995</v>
      </c>
      <c r="AX51" s="144">
        <f t="shared" si="146"/>
        <v>998.30028600000003</v>
      </c>
      <c r="AY51" s="144">
        <f t="shared" ref="AY51:BA51" si="147">AY12/1000000</f>
        <v>1098.9669690000001</v>
      </c>
      <c r="AZ51" s="144">
        <f t="shared" si="147"/>
        <v>1190.7976450000001</v>
      </c>
      <c r="BA51" s="144">
        <f t="shared" si="147"/>
        <v>99.860339999999994</v>
      </c>
      <c r="BB51" s="144">
        <f t="shared" ref="BB51:BC51" si="148">BB12/1000000</f>
        <v>194.96359200000001</v>
      </c>
      <c r="BC51" s="144">
        <f t="shared" si="148"/>
        <v>285.78214200000002</v>
      </c>
    </row>
    <row r="52" spans="4:55" ht="13.5" customHeight="1">
      <c r="D52" t="str">
        <f t="shared" si="5"/>
        <v>1.8 Nodokļi atsevišķām precēm un pakalpojumu veidiem</v>
      </c>
      <c r="E52" s="144">
        <f t="shared" ref="E52:N52" si="149">E13/1000000</f>
        <v>12.891030000000001</v>
      </c>
      <c r="F52" s="144">
        <f t="shared" si="149"/>
        <v>23.523499999999999</v>
      </c>
      <c r="G52" s="144">
        <f t="shared" si="149"/>
        <v>36.960140000000003</v>
      </c>
      <c r="H52" s="144">
        <f t="shared" si="149"/>
        <v>49.263326999999997</v>
      </c>
      <c r="I52" s="144">
        <f t="shared" si="149"/>
        <v>60.847772999999997</v>
      </c>
      <c r="J52" s="144">
        <f t="shared" si="149"/>
        <v>72.955927000000003</v>
      </c>
      <c r="K52" s="144">
        <f t="shared" si="149"/>
        <v>85.960891000000004</v>
      </c>
      <c r="L52" s="144">
        <f t="shared" si="149"/>
        <v>99.677976000000001</v>
      </c>
      <c r="M52" s="144">
        <f t="shared" si="149"/>
        <v>113.002262</v>
      </c>
      <c r="N52" s="144">
        <f t="shared" si="149"/>
        <v>125.69522600000001</v>
      </c>
      <c r="O52" s="144">
        <f t="shared" ref="O52:P52" si="150">O13/1000000</f>
        <v>136.55025599999999</v>
      </c>
      <c r="P52" s="144">
        <f t="shared" si="150"/>
        <v>147.74015199999999</v>
      </c>
      <c r="Q52" s="144">
        <f t="shared" ref="Q52:R52" si="151">Q13/1000000</f>
        <v>14.748863999999999</v>
      </c>
      <c r="R52" s="144">
        <f t="shared" si="151"/>
        <v>26.568750999999999</v>
      </c>
      <c r="S52" s="144">
        <f t="shared" ref="S52:T52" si="152">S13/1000000</f>
        <v>40.396445999999997</v>
      </c>
      <c r="T52" s="144">
        <f t="shared" si="152"/>
        <v>54.033748000000003</v>
      </c>
      <c r="U52" s="144">
        <f t="shared" ref="U52:V52" si="153">U13/1000000</f>
        <v>69.081631999999999</v>
      </c>
      <c r="V52" s="144">
        <f t="shared" si="153"/>
        <v>83.598359000000002</v>
      </c>
      <c r="W52" s="144">
        <f t="shared" ref="W52:AG52" si="154">W13/1000000</f>
        <v>98.603516999999997</v>
      </c>
      <c r="X52" s="144">
        <f t="shared" ref="X52" si="155">X13/1000000</f>
        <v>113.952877</v>
      </c>
      <c r="Y52" s="144">
        <f t="shared" si="154"/>
        <v>128.077428</v>
      </c>
      <c r="Z52" s="144">
        <f t="shared" si="154"/>
        <v>141.64609200000001</v>
      </c>
      <c r="AA52" s="144">
        <f t="shared" si="154"/>
        <v>155.08214599999999</v>
      </c>
      <c r="AB52" s="144">
        <f t="shared" si="154"/>
        <v>168.39973599999999</v>
      </c>
      <c r="AC52" s="144">
        <f t="shared" si="154"/>
        <v>18.154273</v>
      </c>
      <c r="AD52" s="144">
        <f t="shared" si="154"/>
        <v>32.664174000000003</v>
      </c>
      <c r="AE52" s="144">
        <f t="shared" si="154"/>
        <v>49.547328999999998</v>
      </c>
      <c r="AF52" s="144">
        <f t="shared" si="154"/>
        <v>64.009015000000005</v>
      </c>
      <c r="AG52" s="144">
        <f t="shared" si="154"/>
        <v>79.511166000000003</v>
      </c>
      <c r="AH52" s="144">
        <f t="shared" ref="AH52:AI52" si="156">AH13/1000000</f>
        <v>94.730222999999995</v>
      </c>
      <c r="AI52" s="144">
        <f t="shared" si="156"/>
        <v>110.098814</v>
      </c>
      <c r="AJ52" s="144">
        <f t="shared" ref="AJ52:AL52" si="157">AJ13/1000000</f>
        <v>125.92832</v>
      </c>
      <c r="AK52" s="144">
        <f t="shared" si="157"/>
        <v>140.01861700000001</v>
      </c>
      <c r="AL52" s="144">
        <f t="shared" si="157"/>
        <v>154.39176499999999</v>
      </c>
      <c r="AM52" s="144">
        <f t="shared" ref="AM52:AN52" si="158">AM13/1000000</f>
        <v>167.493707</v>
      </c>
      <c r="AN52" s="144">
        <f t="shared" si="158"/>
        <v>180.58309399999999</v>
      </c>
      <c r="AO52" s="144">
        <f t="shared" ref="AO52:AP52" si="159">AO13/1000000</f>
        <v>18.735063</v>
      </c>
      <c r="AP52" s="144">
        <f t="shared" si="159"/>
        <v>34.585706999999999</v>
      </c>
      <c r="AQ52" s="144">
        <f t="shared" ref="AQ52:AR52" si="160">AQ13/1000000</f>
        <v>50.605454999999999</v>
      </c>
      <c r="AR52" s="144">
        <f t="shared" si="160"/>
        <v>67.141802999999996</v>
      </c>
      <c r="AS52" s="144">
        <f t="shared" si="32"/>
        <v>83.429068000000001</v>
      </c>
      <c r="AT52" s="144">
        <f t="shared" si="32"/>
        <v>98.771985999999998</v>
      </c>
      <c r="AU52" s="144">
        <f t="shared" ref="AU52:AV52" si="161">AU13/1000000</f>
        <v>116.08059</v>
      </c>
      <c r="AV52" s="144">
        <f t="shared" si="161"/>
        <v>131.60351900000001</v>
      </c>
      <c r="AW52" s="144">
        <f t="shared" ref="AW52:AX52" si="162">AW13/1000000</f>
        <v>146.563063</v>
      </c>
      <c r="AX52" s="144">
        <f t="shared" si="162"/>
        <v>162.37698399999999</v>
      </c>
      <c r="AY52" s="144">
        <f t="shared" ref="AY52:BA52" si="163">AY13/1000000</f>
        <v>176.27371500000001</v>
      </c>
      <c r="AZ52" s="144">
        <f t="shared" si="163"/>
        <v>190.145465</v>
      </c>
      <c r="BA52" s="144">
        <f t="shared" si="163"/>
        <v>21.599731999999999</v>
      </c>
      <c r="BB52" s="144">
        <f t="shared" ref="BB52:BC52" si="164">BB13/1000000</f>
        <v>37.586376000000001</v>
      </c>
      <c r="BC52" s="144">
        <f t="shared" si="164"/>
        <v>55.494262999999997</v>
      </c>
    </row>
    <row r="53" spans="4:55" ht="13.5" customHeight="1">
      <c r="D53" t="str">
        <f t="shared" si="5"/>
        <v>1.9 Nodokļi un maksājumi par tiesībām lietot atsevišķas preces</v>
      </c>
      <c r="E53" s="144">
        <f t="shared" ref="E53:N53" si="165">E14/1000000</f>
        <v>7.7728840000000003</v>
      </c>
      <c r="F53" s="144">
        <f t="shared" si="165"/>
        <v>8.1746180000000006</v>
      </c>
      <c r="G53" s="144">
        <f t="shared" si="165"/>
        <v>9.2762329999999995</v>
      </c>
      <c r="H53" s="144">
        <f t="shared" si="165"/>
        <v>18.386433</v>
      </c>
      <c r="I53" s="144">
        <f t="shared" si="165"/>
        <v>18.897884999999999</v>
      </c>
      <c r="J53" s="144">
        <f t="shared" si="165"/>
        <v>19.355979999999999</v>
      </c>
      <c r="K53" s="144">
        <f t="shared" si="165"/>
        <v>30.898468000000001</v>
      </c>
      <c r="L53" s="144">
        <f t="shared" si="165"/>
        <v>31.377108</v>
      </c>
      <c r="M53" s="144">
        <f t="shared" si="165"/>
        <v>31.780715000000001</v>
      </c>
      <c r="N53" s="144">
        <f t="shared" si="165"/>
        <v>42.019258000000001</v>
      </c>
      <c r="O53" s="144">
        <f t="shared" ref="O53:P53" si="166">O14/1000000</f>
        <v>42.536332999999999</v>
      </c>
      <c r="P53" s="144">
        <f t="shared" si="166"/>
        <v>43.639816000000003</v>
      </c>
      <c r="Q53" s="144">
        <f t="shared" ref="Q53:R53" si="167">Q14/1000000</f>
        <v>12.438751</v>
      </c>
      <c r="R53" s="144">
        <f t="shared" si="167"/>
        <v>13.167695999999999</v>
      </c>
      <c r="S53" s="144">
        <f t="shared" ref="S53:T53" si="168">S14/1000000</f>
        <v>13.720912</v>
      </c>
      <c r="T53" s="144">
        <f t="shared" si="168"/>
        <v>25.040143</v>
      </c>
      <c r="U53" s="144">
        <f t="shared" ref="U53:V53" si="169">U14/1000000</f>
        <v>25.64986</v>
      </c>
      <c r="V53" s="144">
        <f t="shared" si="169"/>
        <v>26.026192000000002</v>
      </c>
      <c r="W53" s="144">
        <f t="shared" ref="W53:AG53" si="170">W14/1000000</f>
        <v>39.514921000000001</v>
      </c>
      <c r="X53" s="144">
        <f t="shared" ref="X53" si="171">X14/1000000</f>
        <v>40.101981000000002</v>
      </c>
      <c r="Y53" s="144">
        <f t="shared" si="170"/>
        <v>40.486806000000001</v>
      </c>
      <c r="Z53" s="144">
        <f t="shared" si="170"/>
        <v>53.674875999999998</v>
      </c>
      <c r="AA53" s="144">
        <f t="shared" si="170"/>
        <v>54.170572</v>
      </c>
      <c r="AB53" s="144">
        <f t="shared" si="170"/>
        <v>54.393112000000002</v>
      </c>
      <c r="AC53" s="144">
        <f t="shared" si="170"/>
        <v>14.662791</v>
      </c>
      <c r="AD53" s="144">
        <f t="shared" si="170"/>
        <v>15.657266999999999</v>
      </c>
      <c r="AE53" s="144">
        <f t="shared" si="170"/>
        <v>16.025136</v>
      </c>
      <c r="AF53" s="144">
        <f t="shared" si="170"/>
        <v>30.177935999999999</v>
      </c>
      <c r="AG53" s="144">
        <f t="shared" si="170"/>
        <v>30.580514000000001</v>
      </c>
      <c r="AH53" s="144">
        <f t="shared" ref="AH53:AI53" si="172">AH14/1000000</f>
        <v>31.137533000000001</v>
      </c>
      <c r="AI53" s="144">
        <f t="shared" si="172"/>
        <v>45.550375000000003</v>
      </c>
      <c r="AJ53" s="144">
        <f t="shared" ref="AJ53:AL53" si="173">AJ14/1000000</f>
        <v>46.152172999999998</v>
      </c>
      <c r="AK53" s="144">
        <f t="shared" si="173"/>
        <v>46.520989999999998</v>
      </c>
      <c r="AL53" s="144">
        <f t="shared" si="173"/>
        <v>60.829264999999999</v>
      </c>
      <c r="AM53" s="144">
        <f t="shared" ref="AM53:AN53" si="174">AM14/1000000</f>
        <v>61.454304</v>
      </c>
      <c r="AN53" s="144">
        <f t="shared" si="174"/>
        <v>61.862403999999998</v>
      </c>
      <c r="AO53" s="144">
        <f t="shared" ref="AO53:AP53" si="175">AO14/1000000</f>
        <v>15.492367</v>
      </c>
      <c r="AP53" s="144">
        <f t="shared" si="175"/>
        <v>16.957045000000001</v>
      </c>
      <c r="AQ53" s="144">
        <f t="shared" ref="AQ53:AR53" si="176">AQ14/1000000</f>
        <v>17.741987999999999</v>
      </c>
      <c r="AR53" s="144">
        <f t="shared" si="176"/>
        <v>31.851376999999999</v>
      </c>
      <c r="AS53" s="144">
        <f t="shared" si="32"/>
        <v>33.217087999999997</v>
      </c>
      <c r="AT53" s="144">
        <f t="shared" si="32"/>
        <v>33.957828999999997</v>
      </c>
      <c r="AU53" s="144">
        <f t="shared" ref="AU53:AV53" si="177">AU14/1000000</f>
        <v>48.419677</v>
      </c>
      <c r="AV53" s="144">
        <f t="shared" si="177"/>
        <v>49.529172000000003</v>
      </c>
      <c r="AW53" s="144">
        <f t="shared" ref="AW53:AX53" si="178">AW14/1000000</f>
        <v>50.381557000000001</v>
      </c>
      <c r="AX53" s="144">
        <f t="shared" si="178"/>
        <v>64.646105000000006</v>
      </c>
      <c r="AY53" s="144">
        <f t="shared" ref="AY53:BA53" si="179">AY14/1000000</f>
        <v>65.467074999999994</v>
      </c>
      <c r="AZ53" s="144">
        <f t="shared" si="179"/>
        <v>66.091087000000002</v>
      </c>
      <c r="BA53" s="144">
        <f t="shared" si="179"/>
        <v>14.544301000000001</v>
      </c>
      <c r="BB53" s="144">
        <f t="shared" ref="BB53:BC53" si="180">BB14/1000000</f>
        <v>15.921129000000001</v>
      </c>
      <c r="BC53" s="144">
        <f t="shared" si="180"/>
        <v>16.948412000000001</v>
      </c>
    </row>
    <row r="54" spans="4:55" ht="13.5" customHeight="1">
      <c r="D54" t="str">
        <f t="shared" si="5"/>
        <v>7.0.0.0 Ieņēmumi no speciālajiem nodokļu režīmiem</v>
      </c>
      <c r="E54" s="144">
        <f t="shared" ref="E54:N54" si="181">E15/1000000</f>
        <v>8.1143000000000007E-2</v>
      </c>
      <c r="F54" s="144">
        <f t="shared" si="181"/>
        <v>1.5297E-2</v>
      </c>
      <c r="G54" s="144">
        <f t="shared" si="181"/>
        <v>-2.7952000000000001E-2</v>
      </c>
      <c r="H54" s="144">
        <f t="shared" si="181"/>
        <v>-3.1468999999999997E-2</v>
      </c>
      <c r="I54" s="144">
        <f t="shared" si="181"/>
        <v>-3.2168000000000002E-2</v>
      </c>
      <c r="J54" s="144">
        <f t="shared" si="181"/>
        <v>-3.1916E-2</v>
      </c>
      <c r="K54" s="144">
        <f t="shared" si="181"/>
        <v>-3.2887E-2</v>
      </c>
      <c r="L54" s="144">
        <f t="shared" si="181"/>
        <v>-8.2069000000000003E-2</v>
      </c>
      <c r="M54" s="144">
        <f t="shared" si="181"/>
        <v>-8.7984999999999994E-2</v>
      </c>
      <c r="N54" s="144">
        <f t="shared" si="181"/>
        <v>-9.0573000000000001E-2</v>
      </c>
      <c r="O54" s="144">
        <f t="shared" ref="O54:P54" si="182">O15/1000000</f>
        <v>-9.4089999999999993E-2</v>
      </c>
      <c r="P54" s="144">
        <f t="shared" si="182"/>
        <v>-7.6010999999999995E-2</v>
      </c>
      <c r="Q54" s="144">
        <f t="shared" ref="Q54:R54" si="183">Q15/1000000</f>
        <v>2.1770000000000001E-3</v>
      </c>
      <c r="R54" s="144">
        <f t="shared" si="183"/>
        <v>3.418E-3</v>
      </c>
      <c r="S54" s="144">
        <f t="shared" ref="S54:T54" si="184">S15/1000000</f>
        <v>4.1110000000000001E-3</v>
      </c>
      <c r="T54" s="144">
        <f t="shared" si="184"/>
        <v>0.12712200000000001</v>
      </c>
      <c r="U54" s="144">
        <f t="shared" ref="U54:V54" si="185">U15/1000000</f>
        <v>5.522E-3</v>
      </c>
      <c r="V54" s="144">
        <f t="shared" si="185"/>
        <v>5.6680000000000003E-3</v>
      </c>
      <c r="W54" s="144">
        <f t="shared" ref="W54:AG54" si="186">W15/1000000</f>
        <v>5.6420000000000003E-3</v>
      </c>
      <c r="X54" s="144">
        <f t="shared" ref="X54" si="187">X15/1000000</f>
        <v>5.9189999999999998E-3</v>
      </c>
      <c r="Y54" s="144">
        <f t="shared" si="186"/>
        <v>6.293E-3</v>
      </c>
      <c r="Z54" s="144">
        <f t="shared" si="186"/>
        <v>6.5050000000000004E-3</v>
      </c>
      <c r="AA54" s="144">
        <f t="shared" si="186"/>
        <v>8.7679999999999998E-3</v>
      </c>
      <c r="AB54" s="144">
        <f t="shared" si="186"/>
        <v>1.3169999999999999E-2</v>
      </c>
      <c r="AC54" s="144">
        <f t="shared" si="186"/>
        <v>8.5179999999999995E-3</v>
      </c>
      <c r="AD54" s="144">
        <f t="shared" si="186"/>
        <v>9.8519999999999996E-3</v>
      </c>
      <c r="AE54" s="144">
        <f t="shared" si="186"/>
        <v>1.0758999999999999E-2</v>
      </c>
      <c r="AF54" s="144">
        <f t="shared" si="186"/>
        <v>1.1053E-2</v>
      </c>
      <c r="AG54" s="144">
        <f t="shared" si="186"/>
        <v>1.1124E-2</v>
      </c>
      <c r="AH54" s="144">
        <f t="shared" ref="AH54:AI54" si="188">AH15/1000000</f>
        <v>1.1027E-2</v>
      </c>
      <c r="AI54" s="144">
        <f t="shared" si="188"/>
        <v>1.1270000000000001E-2</v>
      </c>
      <c r="AJ54" s="144">
        <f t="shared" ref="AJ54:AL54" si="189">AJ15/1000000</f>
        <v>1.1431999999999999E-2</v>
      </c>
      <c r="AK54" s="144">
        <f t="shared" si="189"/>
        <v>1.1636000000000001E-2</v>
      </c>
      <c r="AL54" s="144">
        <f t="shared" si="189"/>
        <v>1.2241999999999999E-2</v>
      </c>
      <c r="AM54" s="144">
        <f t="shared" ref="AM54:AN54" si="190">AM15/1000000</f>
        <v>1.3958999999999999E-2</v>
      </c>
      <c r="AN54" s="144">
        <f t="shared" si="190"/>
        <v>2.3415999999999999E-2</v>
      </c>
      <c r="AO54" s="144">
        <f t="shared" ref="AO54:AP54" si="191">AO15/1000000</f>
        <v>2.7190000000000001E-3</v>
      </c>
      <c r="AP54" s="144">
        <f t="shared" si="191"/>
        <v>4.2180000000000004E-3</v>
      </c>
      <c r="AQ54" s="144">
        <f t="shared" ref="AQ54:AR54" si="192">AQ15/1000000</f>
        <v>5.2100000000000002E-3</v>
      </c>
      <c r="AR54" s="144">
        <f t="shared" si="192"/>
        <v>4.7280000000000004E-3</v>
      </c>
      <c r="AS54" s="144">
        <f t="shared" si="32"/>
        <v>5.2529999999999999E-3</v>
      </c>
      <c r="AT54" s="144">
        <f t="shared" si="32"/>
        <v>-4.4139999999999999E-2</v>
      </c>
      <c r="AU54" s="144">
        <f t="shared" ref="AU54:AV54" si="193">AU15/1000000</f>
        <v>8.0309999999999999E-3</v>
      </c>
      <c r="AV54" s="144">
        <f t="shared" si="193"/>
        <v>8.1849999999999996E-3</v>
      </c>
      <c r="AW54" s="144">
        <f t="shared" ref="AW54:AX54" si="194">AW15/1000000</f>
        <v>8.5109999999999995E-3</v>
      </c>
      <c r="AX54" s="144">
        <f t="shared" si="194"/>
        <v>8.7989999999999995E-3</v>
      </c>
      <c r="AY54" s="144">
        <f t="shared" ref="AY54:BA54" si="195">AY15/1000000</f>
        <v>1.077E-2</v>
      </c>
      <c r="AZ54" s="144">
        <f t="shared" si="195"/>
        <v>2.0532000000000002E-2</v>
      </c>
      <c r="BA54" s="144">
        <f t="shared" si="195"/>
        <v>2.604E-3</v>
      </c>
      <c r="BB54" s="144">
        <f t="shared" ref="BB54:BC54" si="196">BB15/1000000</f>
        <v>3.4060000000000002E-3</v>
      </c>
      <c r="BC54" s="144">
        <f t="shared" si="196"/>
        <v>4.2300000000000003E-3</v>
      </c>
    </row>
    <row r="55" spans="4:55" ht="13.5" hidden="1" customHeight="1">
      <c r="D55" t="s">
        <v>222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>
        <f>BB16/1000000</f>
        <v>0</v>
      </c>
      <c r="BC55" s="144">
        <f>BC16/1000000</f>
        <v>0</v>
      </c>
    </row>
    <row r="56" spans="4:55" ht="13.5" hidden="1" customHeight="1">
      <c r="D56" s="12" t="str">
        <f t="shared" ref="D56:D63" si="197">D17</f>
        <v>2.0 Nenodokļu ieņēmumi</v>
      </c>
      <c r="E56" s="144">
        <f t="shared" ref="E56:N56" si="198">E17/1000000</f>
        <v>31.370888000000001</v>
      </c>
      <c r="F56" s="144">
        <f t="shared" si="198"/>
        <v>76.491956000000002</v>
      </c>
      <c r="G56" s="144">
        <f t="shared" si="198"/>
        <v>111.756725</v>
      </c>
      <c r="H56" s="144">
        <f t="shared" si="198"/>
        <v>159.08785499999999</v>
      </c>
      <c r="I56" s="144">
        <f t="shared" si="198"/>
        <v>353.21859999999998</v>
      </c>
      <c r="J56" s="144">
        <f t="shared" si="198"/>
        <v>491.12183599999997</v>
      </c>
      <c r="K56" s="144">
        <f t="shared" si="198"/>
        <v>534.69181900000001</v>
      </c>
      <c r="L56" s="144">
        <f t="shared" si="198"/>
        <v>577.84869100000003</v>
      </c>
      <c r="M56" s="144">
        <f t="shared" si="198"/>
        <v>634.91949099999999</v>
      </c>
      <c r="N56" s="144">
        <f t="shared" si="198"/>
        <v>683.40651400000002</v>
      </c>
      <c r="O56" s="144">
        <f t="shared" ref="O56:P56" si="199">O17/1000000</f>
        <v>723.67441199999996</v>
      </c>
      <c r="P56" s="144">
        <f t="shared" si="199"/>
        <v>774.009995</v>
      </c>
      <c r="Q56" s="144">
        <f t="shared" ref="Q56:R56" si="200">Q17/1000000</f>
        <v>57.283079000000001</v>
      </c>
      <c r="R56" s="144">
        <f t="shared" si="200"/>
        <v>103.48774400000001</v>
      </c>
      <c r="S56" s="144">
        <f t="shared" ref="S56:T56" si="201">S17/1000000</f>
        <v>168.95218199999999</v>
      </c>
      <c r="T56" s="144">
        <f t="shared" si="201"/>
        <v>236.00095300000001</v>
      </c>
      <c r="U56" s="144">
        <f t="shared" ref="U56:V56" si="202">U17/1000000</f>
        <v>324.41566899999998</v>
      </c>
      <c r="V56" s="144">
        <f t="shared" si="202"/>
        <v>452.66543200000001</v>
      </c>
      <c r="W56" s="144">
        <f t="shared" ref="W56:AG56" si="203">W17/1000000</f>
        <v>585.77778999999998</v>
      </c>
      <c r="X56" s="144">
        <f t="shared" ref="X56" si="204">X17/1000000</f>
        <v>645.41641200000004</v>
      </c>
      <c r="Y56" s="144">
        <f t="shared" si="203"/>
        <v>687.03886</v>
      </c>
      <c r="Z56" s="144">
        <f t="shared" si="203"/>
        <v>736.74143000000004</v>
      </c>
      <c r="AA56" s="144">
        <f t="shared" si="203"/>
        <v>796.41268700000001</v>
      </c>
      <c r="AB56" s="144">
        <f t="shared" si="203"/>
        <v>847.58404599999994</v>
      </c>
      <c r="AC56" s="144">
        <f t="shared" si="203"/>
        <v>46.895817000000001</v>
      </c>
      <c r="AD56" s="144">
        <f t="shared" si="203"/>
        <v>102.340745</v>
      </c>
      <c r="AE56" s="144">
        <f t="shared" si="203"/>
        <v>156.12235899999999</v>
      </c>
      <c r="AF56" s="144">
        <f t="shared" si="203"/>
        <v>233.35944799999999</v>
      </c>
      <c r="AG56" s="144">
        <f t="shared" si="203"/>
        <v>425.45166799999998</v>
      </c>
      <c r="AH56" s="144">
        <f t="shared" ref="AH56:AI56" si="205">AH17/1000000</f>
        <v>662.77392499999996</v>
      </c>
      <c r="AI56" s="144">
        <f t="shared" si="205"/>
        <v>749.28048899999999</v>
      </c>
      <c r="AJ56" s="144">
        <f t="shared" ref="AJ56:AL56" si="206">AJ17/1000000</f>
        <v>803.69262800000001</v>
      </c>
      <c r="AK56" s="144">
        <f t="shared" si="206"/>
        <v>858.33051599999999</v>
      </c>
      <c r="AL56" s="144">
        <f t="shared" si="206"/>
        <v>920.69716600000004</v>
      </c>
      <c r="AM56" s="144">
        <f t="shared" ref="AM56:AN56" si="207">AM17/1000000</f>
        <v>1005.853704</v>
      </c>
      <c r="AN56" s="144">
        <f t="shared" si="207"/>
        <v>1064.2598069999999</v>
      </c>
      <c r="AO56" s="144">
        <f t="shared" ref="AO56:AP56" si="208">AO17/1000000</f>
        <v>91.673743000000002</v>
      </c>
      <c r="AP56" s="144">
        <f t="shared" si="208"/>
        <v>154.60977800000001</v>
      </c>
      <c r="AQ56" s="144">
        <f t="shared" ref="AQ56:AR56" si="209">AQ17/1000000</f>
        <v>202.737978</v>
      </c>
      <c r="AR56" s="144">
        <f t="shared" si="209"/>
        <v>280.62245100000001</v>
      </c>
      <c r="AS56" s="144">
        <f t="shared" ref="AS56:AT63" si="210">AS17/1000000</f>
        <v>385.44093500000002</v>
      </c>
      <c r="AT56" s="144">
        <f t="shared" si="210"/>
        <v>828.688537</v>
      </c>
      <c r="AU56" s="144">
        <f t="shared" ref="AU56:AV56" si="211">AU17/1000000</f>
        <v>905.926424</v>
      </c>
      <c r="AV56" s="144">
        <f t="shared" si="211"/>
        <v>962.66280500000005</v>
      </c>
      <c r="AW56" s="144">
        <f t="shared" ref="AW56:AX56" si="212">AW17/1000000</f>
        <v>1018.204732</v>
      </c>
      <c r="AX56" s="144">
        <f t="shared" si="212"/>
        <v>1098.4804019999999</v>
      </c>
      <c r="AY56" s="144">
        <f t="shared" ref="AY56:BA56" si="213">AY17/1000000</f>
        <v>1172.1822219999999</v>
      </c>
      <c r="AZ56" s="144">
        <f t="shared" si="213"/>
        <v>1220.0062359999999</v>
      </c>
      <c r="BA56" s="144">
        <f t="shared" si="213"/>
        <v>72.897604999999999</v>
      </c>
      <c r="BB56" s="144">
        <f t="shared" ref="BB56:BC56" si="214">BB17/1000000</f>
        <v>135.88407000000001</v>
      </c>
      <c r="BC56" s="144">
        <f t="shared" si="214"/>
        <v>184.48111599999999</v>
      </c>
    </row>
    <row r="57" spans="4:55" ht="13.5" hidden="1" customHeight="1">
      <c r="D57" t="str">
        <f t="shared" si="197"/>
        <v>8.0.0.0 Ieņēmumi no valsts uzņēmējdarbības un īpašuma</v>
      </c>
      <c r="E57" s="144">
        <f t="shared" ref="E57:N57" si="215">E18/1000000</f>
        <v>8.5820709999999991</v>
      </c>
      <c r="F57" s="144">
        <f t="shared" si="215"/>
        <v>21.359939000000001</v>
      </c>
      <c r="G57" s="144">
        <f t="shared" si="215"/>
        <v>27.534808999999999</v>
      </c>
      <c r="H57" s="144">
        <f t="shared" si="215"/>
        <v>36.554461000000003</v>
      </c>
      <c r="I57" s="144">
        <f t="shared" si="215"/>
        <v>189.23026300000001</v>
      </c>
      <c r="J57" s="144">
        <f t="shared" si="215"/>
        <v>288.63330200000001</v>
      </c>
      <c r="K57" s="144">
        <f t="shared" si="215"/>
        <v>297.35710799999998</v>
      </c>
      <c r="L57" s="144">
        <f t="shared" si="215"/>
        <v>301.17535600000002</v>
      </c>
      <c r="M57" s="144">
        <f t="shared" si="215"/>
        <v>312.14423799999997</v>
      </c>
      <c r="N57" s="144">
        <f t="shared" si="215"/>
        <v>320.15025800000001</v>
      </c>
      <c r="O57" s="144">
        <f t="shared" ref="O57:P57" si="216">O18/1000000</f>
        <v>330.45098000000002</v>
      </c>
      <c r="P57" s="144">
        <f t="shared" si="216"/>
        <v>342.14727599999998</v>
      </c>
      <c r="Q57" s="144">
        <f t="shared" ref="Q57:R57" si="217">Q18/1000000</f>
        <v>7.1279599999999999</v>
      </c>
      <c r="R57" s="144">
        <f t="shared" si="217"/>
        <v>16.122277</v>
      </c>
      <c r="S57" s="144">
        <f t="shared" ref="S57:T57" si="218">S18/1000000</f>
        <v>49.649720000000002</v>
      </c>
      <c r="T57" s="144">
        <f t="shared" si="218"/>
        <v>89.784705000000002</v>
      </c>
      <c r="U57" s="144">
        <f t="shared" ref="U57:V57" si="219">U18/1000000</f>
        <v>133.902074</v>
      </c>
      <c r="V57" s="144">
        <f t="shared" si="219"/>
        <v>227.14603500000001</v>
      </c>
      <c r="W57" s="144">
        <f t="shared" ref="W57:AG57" si="220">W18/1000000</f>
        <v>307.33553899999998</v>
      </c>
      <c r="X57" s="144">
        <f t="shared" ref="X57" si="221">X18/1000000</f>
        <v>314.00021800000002</v>
      </c>
      <c r="Y57" s="144">
        <f t="shared" si="220"/>
        <v>321.55837500000001</v>
      </c>
      <c r="Z57" s="144">
        <f t="shared" si="220"/>
        <v>330.39710000000002</v>
      </c>
      <c r="AA57" s="144">
        <f t="shared" si="220"/>
        <v>343.73839299999997</v>
      </c>
      <c r="AB57" s="144">
        <f t="shared" si="220"/>
        <v>353.44409899999999</v>
      </c>
      <c r="AC57" s="144">
        <f t="shared" si="220"/>
        <v>14.596113000000001</v>
      </c>
      <c r="AD57" s="144">
        <f t="shared" si="220"/>
        <v>29.940042999999999</v>
      </c>
      <c r="AE57" s="144">
        <f t="shared" si="220"/>
        <v>44.925001000000002</v>
      </c>
      <c r="AF57" s="144">
        <f t="shared" si="220"/>
        <v>78.197046</v>
      </c>
      <c r="AG57" s="144">
        <f t="shared" si="220"/>
        <v>233.26923199999999</v>
      </c>
      <c r="AH57" s="144">
        <f t="shared" ref="AH57:AI57" si="222">AH18/1000000</f>
        <v>438.05060900000001</v>
      </c>
      <c r="AI57" s="144">
        <f t="shared" si="222"/>
        <v>454.14881000000003</v>
      </c>
      <c r="AJ57" s="144">
        <f t="shared" ref="AJ57:AL57" si="223">AJ18/1000000</f>
        <v>469.58981</v>
      </c>
      <c r="AK57" s="144">
        <f t="shared" si="223"/>
        <v>486.00598500000001</v>
      </c>
      <c r="AL57" s="144">
        <f t="shared" si="223"/>
        <v>507.33382499999999</v>
      </c>
      <c r="AM57" s="144">
        <f t="shared" ref="AM57:AN57" si="224">AM18/1000000</f>
        <v>548.02919099999997</v>
      </c>
      <c r="AN57" s="144">
        <f t="shared" si="224"/>
        <v>564.39885900000002</v>
      </c>
      <c r="AO57" s="144">
        <f t="shared" ref="AO57:AP57" si="225">AO18/1000000</f>
        <v>23.505492</v>
      </c>
      <c r="AP57" s="144">
        <f t="shared" si="225"/>
        <v>42.308982</v>
      </c>
      <c r="AQ57" s="144">
        <f t="shared" ref="AQ57:AR57" si="226">AQ18/1000000</f>
        <v>61.558588999999998</v>
      </c>
      <c r="AR57" s="144">
        <f t="shared" si="226"/>
        <v>85.469076000000001</v>
      </c>
      <c r="AS57" s="144">
        <f t="shared" si="210"/>
        <v>125.98556600000001</v>
      </c>
      <c r="AT57" s="144">
        <f t="shared" si="210"/>
        <v>540.12008800000001</v>
      </c>
      <c r="AU57" s="144">
        <f t="shared" ref="AU57:AV57" si="227">AU18/1000000</f>
        <v>557.44158300000004</v>
      </c>
      <c r="AV57" s="144">
        <f t="shared" si="227"/>
        <v>577.63550899999996</v>
      </c>
      <c r="AW57" s="144">
        <f t="shared" ref="AW57:AX57" si="228">AW18/1000000</f>
        <v>601.26610900000003</v>
      </c>
      <c r="AX57" s="144">
        <f t="shared" si="228"/>
        <v>621.71880199999998</v>
      </c>
      <c r="AY57" s="144">
        <f t="shared" ref="AY57:BA57" si="229">AY18/1000000</f>
        <v>645.32569699999999</v>
      </c>
      <c r="AZ57" s="144">
        <f t="shared" si="229"/>
        <v>658.19208700000001</v>
      </c>
      <c r="BA57" s="144">
        <f t="shared" si="229"/>
        <v>28.399954999999999</v>
      </c>
      <c r="BB57" s="144">
        <f t="shared" ref="BB57:BC57" si="230">BB18/1000000</f>
        <v>49.271143000000002</v>
      </c>
      <c r="BC57" s="144">
        <f t="shared" si="230"/>
        <v>64.551455000000004</v>
      </c>
    </row>
    <row r="58" spans="4:55" ht="13.5" hidden="1" customHeight="1">
      <c r="D58" t="str">
        <f t="shared" si="197"/>
        <v>9.0.0.0 Valsts (pašvaldību) nodevas un kancelejas nodevas</v>
      </c>
      <c r="E58" s="144">
        <f t="shared" ref="E58:N58" si="231">E19/1000000</f>
        <v>12.152003000000001</v>
      </c>
      <c r="F58" s="144">
        <f t="shared" si="231"/>
        <v>22.638877999999998</v>
      </c>
      <c r="G58" s="144">
        <f t="shared" si="231"/>
        <v>35.045977000000001</v>
      </c>
      <c r="H58" s="144">
        <f t="shared" si="231"/>
        <v>50.09552</v>
      </c>
      <c r="I58" s="144">
        <f t="shared" si="231"/>
        <v>62.665219999999998</v>
      </c>
      <c r="J58" s="144">
        <f t="shared" si="231"/>
        <v>75.487313</v>
      </c>
      <c r="K58" s="144">
        <f t="shared" si="231"/>
        <v>91.062603999999993</v>
      </c>
      <c r="L58" s="144">
        <f t="shared" si="231"/>
        <v>105.769437</v>
      </c>
      <c r="M58" s="144">
        <f t="shared" si="231"/>
        <v>119.823076</v>
      </c>
      <c r="N58" s="144">
        <f t="shared" si="231"/>
        <v>133.91307699999999</v>
      </c>
      <c r="O58" s="144">
        <f t="shared" ref="O58:P58" si="232">O19/1000000</f>
        <v>147.29786200000001</v>
      </c>
      <c r="P58" s="144">
        <f t="shared" si="232"/>
        <v>162.030034</v>
      </c>
      <c r="Q58" s="144">
        <f t="shared" ref="Q58:R58" si="233">Q19/1000000</f>
        <v>12.354480000000001</v>
      </c>
      <c r="R58" s="144">
        <f t="shared" si="233"/>
        <v>24.421441999999999</v>
      </c>
      <c r="S58" s="144">
        <f t="shared" ref="S58:T58" si="234">S19/1000000</f>
        <v>38.764260999999998</v>
      </c>
      <c r="T58" s="144">
        <f t="shared" si="234"/>
        <v>55.049461999999998</v>
      </c>
      <c r="U58" s="144">
        <f t="shared" ref="U58:V58" si="235">U19/1000000</f>
        <v>68.141452999999998</v>
      </c>
      <c r="V58" s="144">
        <f t="shared" si="235"/>
        <v>82.135859999999994</v>
      </c>
      <c r="W58" s="144">
        <f t="shared" ref="W58:AG58" si="236">W19/1000000</f>
        <v>98.498223999999993</v>
      </c>
      <c r="X58" s="144">
        <f t="shared" ref="X58" si="237">X19/1000000</f>
        <v>115.694064</v>
      </c>
      <c r="Y58" s="144">
        <f t="shared" si="236"/>
        <v>131.01799500000001</v>
      </c>
      <c r="Z58" s="144">
        <f t="shared" si="236"/>
        <v>146.41254799999999</v>
      </c>
      <c r="AA58" s="144">
        <f t="shared" si="236"/>
        <v>162.10023000000001</v>
      </c>
      <c r="AB58" s="144">
        <f t="shared" si="236"/>
        <v>175.795569</v>
      </c>
      <c r="AC58" s="144">
        <f t="shared" si="236"/>
        <v>13.999089</v>
      </c>
      <c r="AD58" s="144">
        <f t="shared" si="236"/>
        <v>30.19867</v>
      </c>
      <c r="AE58" s="144">
        <f t="shared" si="236"/>
        <v>48.820338999999997</v>
      </c>
      <c r="AF58" s="144">
        <f t="shared" si="236"/>
        <v>68.900637000000003</v>
      </c>
      <c r="AG58" s="144">
        <f t="shared" si="236"/>
        <v>86.048821000000004</v>
      </c>
      <c r="AH58" s="144">
        <f t="shared" ref="AH58:AI58" si="238">AH19/1000000</f>
        <v>103.83392000000001</v>
      </c>
      <c r="AI58" s="144">
        <f t="shared" si="238"/>
        <v>123.335396</v>
      </c>
      <c r="AJ58" s="144">
        <f t="shared" ref="AJ58:AL58" si="239">AJ19/1000000</f>
        <v>145.12853200000001</v>
      </c>
      <c r="AK58" s="144">
        <f t="shared" si="239"/>
        <v>165.09006099999999</v>
      </c>
      <c r="AL58" s="144">
        <f t="shared" si="239"/>
        <v>187.13887</v>
      </c>
      <c r="AM58" s="144">
        <f t="shared" ref="AM58:AN58" si="240">AM19/1000000</f>
        <v>206.04588100000001</v>
      </c>
      <c r="AN58" s="144">
        <f t="shared" si="240"/>
        <v>225.15932799999999</v>
      </c>
      <c r="AO58" s="144">
        <f t="shared" ref="AO58:AP58" si="241">AO19/1000000</f>
        <v>44.49897</v>
      </c>
      <c r="AP58" s="144">
        <f t="shared" si="241"/>
        <v>56.675327000000003</v>
      </c>
      <c r="AQ58" s="144">
        <f t="shared" ref="AQ58:AR58" si="242">AQ19/1000000</f>
        <v>67.954566</v>
      </c>
      <c r="AR58" s="144">
        <f t="shared" si="242"/>
        <v>106.894874</v>
      </c>
      <c r="AS58" s="144">
        <f t="shared" si="210"/>
        <v>119.51294300000001</v>
      </c>
      <c r="AT58" s="144">
        <f t="shared" si="210"/>
        <v>131.16719399999999</v>
      </c>
      <c r="AU58" s="144">
        <f t="shared" ref="AU58:AV58" si="243">AU19/1000000</f>
        <v>171.86388199999999</v>
      </c>
      <c r="AV58" s="144">
        <f t="shared" si="243"/>
        <v>183.98514299999999</v>
      </c>
      <c r="AW58" s="144">
        <f t="shared" ref="AW58:AX58" si="244">AW19/1000000</f>
        <v>196.125463</v>
      </c>
      <c r="AX58" s="144">
        <f t="shared" si="244"/>
        <v>236.54145299999999</v>
      </c>
      <c r="AY58" s="144">
        <f t="shared" ref="AY58:BA58" si="245">AY19/1000000</f>
        <v>250.22546399999999</v>
      </c>
      <c r="AZ58" s="144">
        <f t="shared" si="245"/>
        <v>263.92077499999999</v>
      </c>
      <c r="BA58" s="144">
        <f t="shared" si="245"/>
        <v>16.792760000000001</v>
      </c>
      <c r="BB58" s="144">
        <f t="shared" ref="BB58:BC58" si="246">BB19/1000000</f>
        <v>30.221897999999999</v>
      </c>
      <c r="BC58" s="144">
        <f t="shared" si="246"/>
        <v>43.485526</v>
      </c>
    </row>
    <row r="59" spans="4:55" ht="13.5" hidden="1" customHeight="1">
      <c r="D59" t="str">
        <f t="shared" si="197"/>
        <v>10.0.0.0 Naudas sodi un sankcijas</v>
      </c>
      <c r="E59" s="144">
        <f t="shared" ref="E59:N59" si="247">E20/1000000</f>
        <v>2.8099280000000002</v>
      </c>
      <c r="F59" s="144">
        <f t="shared" si="247"/>
        <v>5.1544920000000003</v>
      </c>
      <c r="G59" s="144">
        <f t="shared" si="247"/>
        <v>8.8237269999999999</v>
      </c>
      <c r="H59" s="144">
        <f t="shared" si="247"/>
        <v>14.173508999999999</v>
      </c>
      <c r="I59" s="144">
        <f t="shared" si="247"/>
        <v>16.849133999999999</v>
      </c>
      <c r="J59" s="144">
        <f t="shared" si="247"/>
        <v>19.562213</v>
      </c>
      <c r="K59" s="144">
        <f t="shared" si="247"/>
        <v>23.141128999999999</v>
      </c>
      <c r="L59" s="144">
        <f t="shared" si="247"/>
        <v>27.294900999999999</v>
      </c>
      <c r="M59" s="144">
        <f t="shared" si="247"/>
        <v>31.504137</v>
      </c>
      <c r="N59" s="144">
        <f t="shared" si="247"/>
        <v>35.186619</v>
      </c>
      <c r="O59" s="144">
        <f t="shared" ref="O59:P59" si="248">O20/1000000</f>
        <v>38.357754</v>
      </c>
      <c r="P59" s="144">
        <f t="shared" si="248"/>
        <v>41.770923000000003</v>
      </c>
      <c r="Q59" s="144">
        <f t="shared" ref="Q59:R59" si="249">Q20/1000000</f>
        <v>2.7620490000000002</v>
      </c>
      <c r="R59" s="144">
        <f t="shared" si="249"/>
        <v>5.5268759999999997</v>
      </c>
      <c r="S59" s="144">
        <f t="shared" ref="S59:T59" si="250">S20/1000000</f>
        <v>9.0980109999999996</v>
      </c>
      <c r="T59" s="144">
        <f t="shared" si="250"/>
        <v>12.051612</v>
      </c>
      <c r="U59" s="144">
        <f t="shared" ref="U59:V59" si="251">U20/1000000</f>
        <v>18.549693999999999</v>
      </c>
      <c r="V59" s="144">
        <f t="shared" si="251"/>
        <v>22.042076000000002</v>
      </c>
      <c r="W59" s="144">
        <f t="shared" ref="W59:AG59" si="252">W20/1000000</f>
        <v>25.426189999999998</v>
      </c>
      <c r="X59" s="144">
        <f t="shared" ref="X59" si="253">X20/1000000</f>
        <v>36.995283999999998</v>
      </c>
      <c r="Y59" s="144">
        <f t="shared" si="252"/>
        <v>40.733105000000002</v>
      </c>
      <c r="Z59" s="144">
        <f t="shared" si="252"/>
        <v>44.158456000000001</v>
      </c>
      <c r="AA59" s="144">
        <f t="shared" si="252"/>
        <v>47.985680000000002</v>
      </c>
      <c r="AB59" s="144">
        <f t="shared" si="252"/>
        <v>50.600745000000003</v>
      </c>
      <c r="AC59" s="144">
        <f t="shared" si="252"/>
        <v>2.7800250000000002</v>
      </c>
      <c r="AD59" s="144">
        <f t="shared" si="252"/>
        <v>5.5599939999999997</v>
      </c>
      <c r="AE59" s="144">
        <f t="shared" si="252"/>
        <v>9.2386300000000006</v>
      </c>
      <c r="AF59" s="144">
        <f t="shared" si="252"/>
        <v>12.094542000000001</v>
      </c>
      <c r="AG59" s="144">
        <f t="shared" si="252"/>
        <v>15.820231</v>
      </c>
      <c r="AH59" s="144">
        <f t="shared" ref="AH59:AI59" si="254">AH20/1000000</f>
        <v>19.205691000000002</v>
      </c>
      <c r="AI59" s="144">
        <f t="shared" si="254"/>
        <v>23.444126000000001</v>
      </c>
      <c r="AJ59" s="144">
        <f t="shared" ref="AJ59:AL59" si="255">AJ20/1000000</f>
        <v>27.060077</v>
      </c>
      <c r="AK59" s="144">
        <f t="shared" si="255"/>
        <v>30.512107</v>
      </c>
      <c r="AL59" s="144">
        <f t="shared" si="255"/>
        <v>34.781902000000002</v>
      </c>
      <c r="AM59" s="144">
        <f t="shared" ref="AM59:AN59" si="256">AM20/1000000</f>
        <v>39.256495000000001</v>
      </c>
      <c r="AN59" s="144">
        <f t="shared" si="256"/>
        <v>44.565354999999997</v>
      </c>
      <c r="AO59" s="144">
        <f t="shared" ref="AO59:AP59" si="257">AO20/1000000</f>
        <v>3.1883469999999998</v>
      </c>
      <c r="AP59" s="144">
        <f t="shared" si="257"/>
        <v>10.021302</v>
      </c>
      <c r="AQ59" s="144">
        <f t="shared" ref="AQ59:AR59" si="258">AQ20/1000000</f>
        <v>13.64202</v>
      </c>
      <c r="AR59" s="144">
        <f t="shared" si="258"/>
        <v>17.854317000000002</v>
      </c>
      <c r="AS59" s="144">
        <f t="shared" si="210"/>
        <v>21.734947999999999</v>
      </c>
      <c r="AT59" s="144">
        <f t="shared" si="210"/>
        <v>25.501901</v>
      </c>
      <c r="AU59" s="144">
        <f t="shared" ref="AU59:AV59" si="259">AU20/1000000</f>
        <v>31.277663</v>
      </c>
      <c r="AV59" s="144">
        <f t="shared" si="259"/>
        <v>35.559544000000002</v>
      </c>
      <c r="AW59" s="144">
        <f t="shared" ref="AW59:AX59" si="260">AW20/1000000</f>
        <v>40.137056999999999</v>
      </c>
      <c r="AX59" s="144">
        <f t="shared" si="260"/>
        <v>45.031377999999997</v>
      </c>
      <c r="AY59" s="144">
        <f t="shared" ref="AY59:BA59" si="261">AY20/1000000</f>
        <v>51.288662000000002</v>
      </c>
      <c r="AZ59" s="144">
        <f t="shared" si="261"/>
        <v>55.728321999999999</v>
      </c>
      <c r="BA59" s="144">
        <f t="shared" si="261"/>
        <v>4.2360959999999999</v>
      </c>
      <c r="BB59" s="144">
        <f t="shared" ref="BB59:BC59" si="262">BB20/1000000</f>
        <v>7.4891920000000001</v>
      </c>
      <c r="BC59" s="144">
        <f t="shared" si="262"/>
        <v>11.268837</v>
      </c>
    </row>
    <row r="60" spans="4:55" ht="13.5" hidden="1" customHeight="1">
      <c r="D60" t="str">
        <f t="shared" si="197"/>
        <v>12.0.0.0 Pārējie nenodokļu ieņēmumi</v>
      </c>
      <c r="E60" s="144">
        <f t="shared" ref="E60:N60" si="263">E21/1000000</f>
        <v>1.4605969999999999</v>
      </c>
      <c r="F60" s="144">
        <f t="shared" si="263"/>
        <v>9.5657060000000005</v>
      </c>
      <c r="G60" s="144">
        <f t="shared" si="263"/>
        <v>12.689671000000001</v>
      </c>
      <c r="H60" s="144">
        <f t="shared" si="263"/>
        <v>18.124760999999999</v>
      </c>
      <c r="I60" s="144">
        <f t="shared" si="263"/>
        <v>29.429092000000001</v>
      </c>
      <c r="J60" s="144">
        <f t="shared" si="263"/>
        <v>37.261400000000002</v>
      </c>
      <c r="K60" s="144">
        <f t="shared" si="263"/>
        <v>45.132956</v>
      </c>
      <c r="L60" s="144">
        <f t="shared" si="263"/>
        <v>53.192813999999998</v>
      </c>
      <c r="M60" s="144">
        <f t="shared" si="263"/>
        <v>70.367225000000005</v>
      </c>
      <c r="N60" s="144">
        <f t="shared" si="263"/>
        <v>82.902294999999995</v>
      </c>
      <c r="O60" s="144">
        <f t="shared" ref="O60:P60" si="264">O21/1000000</f>
        <v>84.348555000000005</v>
      </c>
      <c r="P60" s="144">
        <f t="shared" si="264"/>
        <v>94.300366999999994</v>
      </c>
      <c r="Q60" s="144">
        <f t="shared" ref="Q60:R60" si="265">Q21/1000000</f>
        <v>2.2809680000000001</v>
      </c>
      <c r="R60" s="144">
        <f t="shared" si="265"/>
        <v>15.564564000000001</v>
      </c>
      <c r="S60" s="144">
        <f t="shared" ref="S60:T60" si="266">S21/1000000</f>
        <v>23.313497000000002</v>
      </c>
      <c r="T60" s="144">
        <f t="shared" si="266"/>
        <v>25.564378999999999</v>
      </c>
      <c r="U60" s="144">
        <f t="shared" ref="U60:V60" si="267">U21/1000000</f>
        <v>38.070368000000002</v>
      </c>
      <c r="V60" s="144">
        <f t="shared" si="267"/>
        <v>46.502696999999998</v>
      </c>
      <c r="W60" s="144">
        <f t="shared" ref="W60:AG60" si="268">W21/1000000</f>
        <v>70.581854000000007</v>
      </c>
      <c r="X60" s="144">
        <f t="shared" ref="X60" si="269">X21/1000000</f>
        <v>74.063460000000006</v>
      </c>
      <c r="Y60" s="144">
        <f t="shared" si="268"/>
        <v>78.671767000000003</v>
      </c>
      <c r="Z60" s="144">
        <f t="shared" si="268"/>
        <v>88.582874000000004</v>
      </c>
      <c r="AA60" s="144">
        <f t="shared" si="268"/>
        <v>94.812960000000004</v>
      </c>
      <c r="AB60" s="144">
        <f t="shared" si="268"/>
        <v>105.79885400000001</v>
      </c>
      <c r="AC60" s="144">
        <f t="shared" si="268"/>
        <v>5.8013170000000001</v>
      </c>
      <c r="AD60" s="144">
        <f t="shared" si="268"/>
        <v>12.067632</v>
      </c>
      <c r="AE60" s="144">
        <f t="shared" si="268"/>
        <v>17.474049000000001</v>
      </c>
      <c r="AF60" s="144">
        <f t="shared" si="268"/>
        <v>30.816562000000001</v>
      </c>
      <c r="AG60" s="144">
        <f t="shared" si="268"/>
        <v>35.932954000000002</v>
      </c>
      <c r="AH60" s="144">
        <f t="shared" ref="AH60:AI60" si="270">AH21/1000000</f>
        <v>38.663282000000002</v>
      </c>
      <c r="AI60" s="144">
        <f t="shared" si="270"/>
        <v>75.524933000000004</v>
      </c>
      <c r="AJ60" s="144">
        <f t="shared" ref="AJ60:AL60" si="271">AJ21/1000000</f>
        <v>77.874108000000007</v>
      </c>
      <c r="AK60" s="144">
        <f t="shared" si="271"/>
        <v>81.923935999999998</v>
      </c>
      <c r="AL60" s="144">
        <f t="shared" si="271"/>
        <v>82.082070000000002</v>
      </c>
      <c r="AM60" s="144">
        <f t="shared" ref="AM60:AN60" si="272">AM21/1000000</f>
        <v>86.725289000000004</v>
      </c>
      <c r="AN60" s="144">
        <f t="shared" si="272"/>
        <v>90.780264000000003</v>
      </c>
      <c r="AO60" s="144">
        <f t="shared" ref="AO60:AP60" si="273">AO21/1000000</f>
        <v>6.5274910000000004</v>
      </c>
      <c r="AP60" s="144">
        <f t="shared" si="273"/>
        <v>16.343820999999998</v>
      </c>
      <c r="AQ60" s="144">
        <f t="shared" ref="AQ60:AR60" si="274">AQ21/1000000</f>
        <v>19.961155999999999</v>
      </c>
      <c r="AR60" s="144">
        <f t="shared" si="274"/>
        <v>21.464542999999999</v>
      </c>
      <c r="AS60" s="144">
        <f t="shared" si="210"/>
        <v>60.861296000000003</v>
      </c>
      <c r="AT60" s="144">
        <f t="shared" si="210"/>
        <v>63.993039000000003</v>
      </c>
      <c r="AU60" s="144">
        <f t="shared" ref="AU60:AV60" si="275">AU21/1000000</f>
        <v>66.145325999999997</v>
      </c>
      <c r="AV60" s="144">
        <f t="shared" si="275"/>
        <v>69.697519999999997</v>
      </c>
      <c r="AW60" s="144">
        <f t="shared" ref="AW60:AX60" si="276">AW21/1000000</f>
        <v>72.625707000000006</v>
      </c>
      <c r="AX60" s="144">
        <f t="shared" si="276"/>
        <v>74.932113000000001</v>
      </c>
      <c r="AY60" s="144">
        <f t="shared" ref="AY60:BA60" si="277">AY21/1000000</f>
        <v>85.563835999999995</v>
      </c>
      <c r="AZ60" s="144">
        <f t="shared" si="277"/>
        <v>85.382321000000005</v>
      </c>
      <c r="BA60" s="144">
        <f t="shared" si="277"/>
        <v>4.4031370000000001</v>
      </c>
      <c r="BB60" s="144">
        <f t="shared" ref="BB60:BC60" si="278">BB21/1000000</f>
        <v>12.958071</v>
      </c>
      <c r="BC60" s="144">
        <f t="shared" si="278"/>
        <v>17.081524999999999</v>
      </c>
    </row>
    <row r="61" spans="4:55" ht="13.5" hidden="1" customHeight="1">
      <c r="D61" t="str">
        <f t="shared" si="197"/>
        <v>13.0.0.0 Ieņēmumi no valsts (pašvaldību) īpašuma iznomāšanas, pārdošanas un no nodokļu pamatparāda kapitalizācijas</v>
      </c>
      <c r="E61" s="144">
        <f t="shared" ref="E61:N61" si="279">E22/1000000</f>
        <v>3.4944890000000002</v>
      </c>
      <c r="F61" s="144">
        <f t="shared" si="279"/>
        <v>8.5207239999999995</v>
      </c>
      <c r="G61" s="144">
        <f t="shared" si="279"/>
        <v>15.379371000000001</v>
      </c>
      <c r="H61" s="144">
        <f t="shared" si="279"/>
        <v>22.770790999999999</v>
      </c>
      <c r="I61" s="144">
        <f t="shared" si="279"/>
        <v>28.971641999999999</v>
      </c>
      <c r="J61" s="144">
        <f t="shared" si="279"/>
        <v>39.652600999999997</v>
      </c>
      <c r="K61" s="144">
        <f t="shared" si="279"/>
        <v>41.773949999999999</v>
      </c>
      <c r="L61" s="144">
        <f t="shared" si="279"/>
        <v>45.745190000000001</v>
      </c>
      <c r="M61" s="144">
        <f t="shared" si="279"/>
        <v>50.277904999999997</v>
      </c>
      <c r="N61" s="144">
        <f t="shared" si="279"/>
        <v>54.120817000000002</v>
      </c>
      <c r="O61" s="144">
        <f t="shared" ref="O61:P61" si="280">O22/1000000</f>
        <v>57.330347000000003</v>
      </c>
      <c r="P61" s="144">
        <f t="shared" si="280"/>
        <v>61.837612</v>
      </c>
      <c r="Q61" s="144">
        <f t="shared" ref="Q61:R61" si="281">Q22/1000000</f>
        <v>3.3746209999999999</v>
      </c>
      <c r="R61" s="144">
        <f t="shared" si="281"/>
        <v>6.1826489999999996</v>
      </c>
      <c r="S61" s="144">
        <f t="shared" ref="S61:T61" si="282">S22/1000000</f>
        <v>9.5448660000000007</v>
      </c>
      <c r="T61" s="144">
        <f t="shared" si="282"/>
        <v>12.933189</v>
      </c>
      <c r="U61" s="144">
        <f t="shared" ref="U61:V61" si="283">U22/1000000</f>
        <v>17.421049</v>
      </c>
      <c r="V61" s="144">
        <f t="shared" si="283"/>
        <v>22.290405</v>
      </c>
      <c r="W61" s="144">
        <f t="shared" ref="W61:AG61" si="284">W22/1000000</f>
        <v>26.182081</v>
      </c>
      <c r="X61" s="144">
        <f t="shared" ref="X61" si="285">X22/1000000</f>
        <v>35.989248000000003</v>
      </c>
      <c r="Y61" s="144">
        <f t="shared" si="284"/>
        <v>41.813344999999998</v>
      </c>
      <c r="Z61" s="144">
        <f t="shared" si="284"/>
        <v>48.415996999999997</v>
      </c>
      <c r="AA61" s="144">
        <f t="shared" si="284"/>
        <v>57.237051000000001</v>
      </c>
      <c r="AB61" s="144">
        <f t="shared" si="284"/>
        <v>65.135086000000001</v>
      </c>
      <c r="AC61" s="144">
        <f t="shared" si="284"/>
        <v>4.9997980000000002</v>
      </c>
      <c r="AD61" s="144">
        <f t="shared" si="284"/>
        <v>10.176297999999999</v>
      </c>
      <c r="AE61" s="144">
        <f t="shared" si="284"/>
        <v>16.653034999999999</v>
      </c>
      <c r="AF61" s="144">
        <f t="shared" si="284"/>
        <v>21.207809000000001</v>
      </c>
      <c r="AG61" s="144">
        <f t="shared" si="284"/>
        <v>24.326903999999999</v>
      </c>
      <c r="AH61" s="144">
        <f t="shared" ref="AH61:AI61" si="286">AH22/1000000</f>
        <v>29.092213999999998</v>
      </c>
      <c r="AI61" s="144">
        <f t="shared" si="286"/>
        <v>33.500782999999998</v>
      </c>
      <c r="AJ61" s="144">
        <f t="shared" ref="AJ61:AL61" si="287">AJ22/1000000</f>
        <v>38.591476</v>
      </c>
      <c r="AK61" s="144">
        <f t="shared" si="287"/>
        <v>41.742269</v>
      </c>
      <c r="AL61" s="144">
        <f t="shared" si="287"/>
        <v>46.666468999999999</v>
      </c>
      <c r="AM61" s="144">
        <f t="shared" ref="AM61:AN61" si="288">AM22/1000000</f>
        <v>51.732964000000003</v>
      </c>
      <c r="AN61" s="144">
        <f t="shared" si="288"/>
        <v>57.364803999999999</v>
      </c>
      <c r="AO61" s="144">
        <f t="shared" ref="AO61:AP61" si="289">AO22/1000000</f>
        <v>4.0232299999999999</v>
      </c>
      <c r="AP61" s="144">
        <f t="shared" si="289"/>
        <v>7.4531869999999998</v>
      </c>
      <c r="AQ61" s="144">
        <f t="shared" ref="AQ61:AR61" si="290">AQ22/1000000</f>
        <v>11.538992</v>
      </c>
      <c r="AR61" s="144">
        <f t="shared" si="290"/>
        <v>15.744522</v>
      </c>
      <c r="AS61" s="144">
        <f t="shared" si="210"/>
        <v>19.123754999999999</v>
      </c>
      <c r="AT61" s="144">
        <f t="shared" si="210"/>
        <v>22.455681999999999</v>
      </c>
      <c r="AU61" s="144">
        <f t="shared" ref="AU61:AV61" si="291">AU22/1000000</f>
        <v>25.744119000000001</v>
      </c>
      <c r="AV61" s="144">
        <f t="shared" si="291"/>
        <v>29.983522000000001</v>
      </c>
      <c r="AW61" s="144">
        <f t="shared" ref="AW61:AX61" si="292">AW22/1000000</f>
        <v>34.130735000000001</v>
      </c>
      <c r="AX61" s="144">
        <f t="shared" si="292"/>
        <v>39.206521000000002</v>
      </c>
      <c r="AY61" s="144">
        <f t="shared" ref="AY61:BA61" si="293">AY22/1000000</f>
        <v>44.708970000000001</v>
      </c>
      <c r="AZ61" s="144">
        <f t="shared" si="293"/>
        <v>51.697840999999997</v>
      </c>
      <c r="BA61" s="144">
        <f t="shared" si="293"/>
        <v>4.7782020000000003</v>
      </c>
      <c r="BB61" s="144">
        <f t="shared" ref="BB61:BC61" si="294">BB22/1000000</f>
        <v>13.707914000000001</v>
      </c>
      <c r="BC61" s="144">
        <f t="shared" si="294"/>
        <v>17.944818000000001</v>
      </c>
    </row>
    <row r="62" spans="4:55" ht="13.5" hidden="1" customHeight="1">
      <c r="D62" t="str">
        <f t="shared" si="197"/>
        <v>22.4.0.0 Citi valsts sociālās apdrošināšanas speciālā budžeta ieņēmumi saskaņā ar normatīvajiem aktiem</v>
      </c>
      <c r="E62" s="144">
        <f t="shared" ref="E62:N62" si="295">E23/1000000</f>
        <v>2.8685779999999999</v>
      </c>
      <c r="F62" s="144">
        <f t="shared" si="295"/>
        <v>9.2472580000000004</v>
      </c>
      <c r="G62" s="144">
        <f t="shared" si="295"/>
        <v>12.275262</v>
      </c>
      <c r="H62" s="144">
        <f t="shared" si="295"/>
        <v>17.362773000000001</v>
      </c>
      <c r="I62" s="144">
        <f t="shared" si="295"/>
        <v>26.069925000000001</v>
      </c>
      <c r="J62" s="144">
        <f t="shared" si="295"/>
        <v>30.518749</v>
      </c>
      <c r="K62" s="144">
        <f t="shared" si="295"/>
        <v>36.222805999999999</v>
      </c>
      <c r="L62" s="144">
        <f t="shared" si="295"/>
        <v>44.6691</v>
      </c>
      <c r="M62" s="144">
        <f t="shared" si="295"/>
        <v>50.801568000000003</v>
      </c>
      <c r="N62" s="144">
        <f t="shared" si="295"/>
        <v>57.130816000000003</v>
      </c>
      <c r="O62" s="144">
        <f t="shared" ref="O62:P62" si="296">O23/1000000</f>
        <v>65.886835000000005</v>
      </c>
      <c r="P62" s="144">
        <f t="shared" si="296"/>
        <v>71.922134999999997</v>
      </c>
      <c r="Q62" s="144">
        <f t="shared" ref="Q62:R62" si="297">Q23/1000000</f>
        <v>29.381547999999999</v>
      </c>
      <c r="R62" s="144">
        <f t="shared" si="297"/>
        <v>35.669457000000001</v>
      </c>
      <c r="S62" s="144">
        <f t="shared" ref="S62:T62" si="298">S23/1000000</f>
        <v>38.581826999999997</v>
      </c>
      <c r="T62" s="144">
        <f t="shared" si="298"/>
        <v>40.617606000000002</v>
      </c>
      <c r="U62" s="144">
        <f t="shared" ref="U62:V62" si="299">U23/1000000</f>
        <v>48.331031000000003</v>
      </c>
      <c r="V62" s="144">
        <f t="shared" si="299"/>
        <v>52.548121000000002</v>
      </c>
      <c r="W62" s="144">
        <f t="shared" ref="W62:AG62" si="300">W23/1000000</f>
        <v>57.753901999999997</v>
      </c>
      <c r="X62" s="144">
        <f t="shared" ref="X62" si="301">X23/1000000</f>
        <v>68.674137999999999</v>
      </c>
      <c r="Y62" s="144">
        <f t="shared" si="300"/>
        <v>73.244273000000007</v>
      </c>
      <c r="Z62" s="144">
        <f t="shared" si="300"/>
        <v>78.774026000000006</v>
      </c>
      <c r="AA62" s="144">
        <f t="shared" si="300"/>
        <v>90.538252999999997</v>
      </c>
      <c r="AB62" s="144">
        <f t="shared" si="300"/>
        <v>96.809692999999996</v>
      </c>
      <c r="AC62" s="144">
        <f t="shared" si="300"/>
        <v>4.7193550000000002</v>
      </c>
      <c r="AD62" s="144">
        <f t="shared" si="300"/>
        <v>14.39784</v>
      </c>
      <c r="AE62" s="144">
        <f t="shared" si="300"/>
        <v>19.011305</v>
      </c>
      <c r="AF62" s="144">
        <f t="shared" si="300"/>
        <v>22.142852000000001</v>
      </c>
      <c r="AG62" s="144">
        <f t="shared" si="300"/>
        <v>30.053376</v>
      </c>
      <c r="AH62" s="144">
        <f t="shared" ref="AH62:AI62" si="302">AH23/1000000</f>
        <v>33.927610999999999</v>
      </c>
      <c r="AI62" s="144">
        <f t="shared" si="302"/>
        <v>39.323295999999999</v>
      </c>
      <c r="AJ62" s="144">
        <f t="shared" ref="AJ62:AL62" si="303">AJ23/1000000</f>
        <v>45.448329000000001</v>
      </c>
      <c r="AK62" s="144">
        <f t="shared" si="303"/>
        <v>53.056158000000003</v>
      </c>
      <c r="AL62" s="144">
        <f t="shared" si="303"/>
        <v>62.693530000000003</v>
      </c>
      <c r="AM62" s="144">
        <f t="shared" ref="AM62:AN62" si="304">AM23/1000000</f>
        <v>74.063843000000006</v>
      </c>
      <c r="AN62" s="144">
        <f t="shared" si="304"/>
        <v>81.991049000000004</v>
      </c>
      <c r="AO62" s="144">
        <f t="shared" ref="AO62:AP62" si="305">AO23/1000000</f>
        <v>9.9299689999999998</v>
      </c>
      <c r="AP62" s="144">
        <f t="shared" si="305"/>
        <v>21.806823999999999</v>
      </c>
      <c r="AQ62" s="144">
        <f t="shared" ref="AQ62:AR62" si="306">AQ23/1000000</f>
        <v>28.080282</v>
      </c>
      <c r="AR62" s="144">
        <f t="shared" si="306"/>
        <v>33.184866999999997</v>
      </c>
      <c r="AS62" s="144">
        <f t="shared" si="210"/>
        <v>38.222259999999999</v>
      </c>
      <c r="AT62" s="144">
        <f t="shared" si="210"/>
        <v>45.443773</v>
      </c>
      <c r="AU62" s="144">
        <f t="shared" ref="AU62:AV62" si="307">AU23/1000000</f>
        <v>53.445965000000001</v>
      </c>
      <c r="AV62" s="144">
        <f t="shared" si="307"/>
        <v>65.797269</v>
      </c>
      <c r="AW62" s="144">
        <f t="shared" ref="AW62:AX62" si="308">AW23/1000000</f>
        <v>73.919158999999993</v>
      </c>
      <c r="AX62" s="144">
        <f t="shared" si="308"/>
        <v>81.050134999999997</v>
      </c>
      <c r="AY62" s="144">
        <f t="shared" ref="AY62:BA62" si="309">AY23/1000000</f>
        <v>95.068008000000006</v>
      </c>
      <c r="AZ62" s="144">
        <f t="shared" si="309"/>
        <v>105.08489</v>
      </c>
      <c r="BA62" s="144">
        <f t="shared" si="309"/>
        <v>14.282209</v>
      </c>
      <c r="BB62" s="144">
        <f t="shared" ref="BB62:BC62" si="310">BB23/1000000</f>
        <v>22.225577000000001</v>
      </c>
      <c r="BC62" s="144">
        <f t="shared" si="310"/>
        <v>30.148630000000001</v>
      </c>
    </row>
    <row r="63" spans="4:55" ht="13.5" hidden="1" customHeight="1">
      <c r="D63" t="str">
        <f t="shared" si="197"/>
        <v>22.6.0.0 Pārējie valsts sociālās apdrošināšanas speciālā budžeta ieņēmumi</v>
      </c>
      <c r="E63" s="144">
        <f t="shared" ref="E63:N63" si="311">E24/1000000</f>
        <v>3.222E-3</v>
      </c>
      <c r="F63" s="144">
        <f t="shared" si="311"/>
        <v>4.9589999999999999E-3</v>
      </c>
      <c r="G63" s="144">
        <f t="shared" si="311"/>
        <v>7.9080000000000001E-3</v>
      </c>
      <c r="H63" s="144">
        <f t="shared" si="311"/>
        <v>6.0400000000000002E-3</v>
      </c>
      <c r="I63" s="144">
        <f t="shared" si="311"/>
        <v>3.3240000000000001E-3</v>
      </c>
      <c r="J63" s="144">
        <f t="shared" si="311"/>
        <v>6.2579999999999997E-3</v>
      </c>
      <c r="K63" s="144">
        <f t="shared" si="311"/>
        <v>1.266E-3</v>
      </c>
      <c r="L63" s="144">
        <f t="shared" si="311"/>
        <v>1.8929999999999999E-3</v>
      </c>
      <c r="M63" s="144">
        <f t="shared" si="311"/>
        <v>1.3420000000000001E-3</v>
      </c>
      <c r="N63" s="144">
        <f t="shared" si="311"/>
        <v>2.6319999999999998E-3</v>
      </c>
      <c r="O63" s="144">
        <f t="shared" ref="O63:P63" si="312">O24/1000000</f>
        <v>2.0790000000000001E-3</v>
      </c>
      <c r="P63" s="144">
        <f t="shared" si="312"/>
        <v>1.6479999999999999E-3</v>
      </c>
      <c r="Q63" s="144">
        <f t="shared" ref="Q63:R63" si="313">Q24/1000000</f>
        <v>1.4530000000000001E-3</v>
      </c>
      <c r="R63" s="144">
        <f t="shared" si="313"/>
        <v>4.7899999999999999E-4</v>
      </c>
      <c r="S63" s="144">
        <f t="shared" ref="S63:T63" si="314">S24/1000000</f>
        <v>0</v>
      </c>
      <c r="T63" s="144">
        <f t="shared" si="314"/>
        <v>0</v>
      </c>
      <c r="U63" s="144">
        <f t="shared" ref="U63:V63" si="315">U24/1000000</f>
        <v>0</v>
      </c>
      <c r="V63" s="144">
        <f t="shared" si="315"/>
        <v>2.3800000000000001E-4</v>
      </c>
      <c r="W63" s="144">
        <f t="shared" ref="W63:AG63" si="316">W24/1000000</f>
        <v>0</v>
      </c>
      <c r="X63" s="144">
        <f t="shared" ref="X63" si="317">X24/1000000</f>
        <v>0</v>
      </c>
      <c r="Y63" s="144">
        <f t="shared" si="316"/>
        <v>0</v>
      </c>
      <c r="Z63" s="144">
        <f t="shared" si="316"/>
        <v>4.2900000000000002E-4</v>
      </c>
      <c r="AA63" s="144">
        <f t="shared" si="316"/>
        <v>1.2E-4</v>
      </c>
      <c r="AB63" s="144">
        <f t="shared" si="316"/>
        <v>0</v>
      </c>
      <c r="AC63" s="144">
        <f t="shared" si="316"/>
        <v>1.2E-4</v>
      </c>
      <c r="AD63" s="144">
        <f t="shared" si="316"/>
        <v>2.6800000000000001E-4</v>
      </c>
      <c r="AE63" s="144">
        <f t="shared" si="316"/>
        <v>0</v>
      </c>
      <c r="AF63" s="144">
        <f t="shared" si="316"/>
        <v>0</v>
      </c>
      <c r="AG63" s="144">
        <f t="shared" si="316"/>
        <v>1.4999999999999999E-4</v>
      </c>
      <c r="AH63" s="144">
        <f t="shared" ref="AH63:AI63" si="318">AH24/1000000</f>
        <v>5.9800000000000001E-4</v>
      </c>
      <c r="AI63" s="144">
        <f t="shared" si="318"/>
        <v>3.1449999999999998E-3</v>
      </c>
      <c r="AJ63" s="144">
        <f t="shared" ref="AJ63:AL63" si="319">AJ24/1000000</f>
        <v>2.9599999999999998E-4</v>
      </c>
      <c r="AK63" s="144">
        <f t="shared" si="319"/>
        <v>0</v>
      </c>
      <c r="AL63" s="144">
        <f t="shared" si="319"/>
        <v>5.0000000000000001E-4</v>
      </c>
      <c r="AM63" s="144">
        <f t="shared" ref="AM63:AN63" si="320">AM24/1000000</f>
        <v>4.1E-5</v>
      </c>
      <c r="AN63" s="144">
        <f t="shared" si="320"/>
        <v>1.4799999999999999E-4</v>
      </c>
      <c r="AO63" s="144">
        <f t="shared" ref="AO63:AP63" si="321">AO24/1000000</f>
        <v>2.4399999999999999E-4</v>
      </c>
      <c r="AP63" s="144">
        <f t="shared" si="321"/>
        <v>3.3500000000000001E-4</v>
      </c>
      <c r="AQ63" s="144">
        <f t="shared" ref="AQ63:AR63" si="322">AQ24/1000000</f>
        <v>2.3730000000000001E-3</v>
      </c>
      <c r="AR63" s="144">
        <f t="shared" si="322"/>
        <v>1.0252000000000001E-2</v>
      </c>
      <c r="AS63" s="144">
        <f t="shared" si="210"/>
        <v>1.6699999999999999E-4</v>
      </c>
      <c r="AT63" s="144">
        <f t="shared" si="210"/>
        <v>6.8599999999999998E-3</v>
      </c>
      <c r="AU63" s="144">
        <f t="shared" ref="AU63:AV63" si="323">AU24/1000000</f>
        <v>7.8860000000000006E-3</v>
      </c>
      <c r="AV63" s="144">
        <f t="shared" si="323"/>
        <v>4.2979999999999997E-3</v>
      </c>
      <c r="AW63" s="144">
        <f t="shared" ref="AW63:AX63" si="324">AW24/1000000</f>
        <v>5.0199999999999995E-4</v>
      </c>
      <c r="AX63" s="144">
        <f t="shared" si="324"/>
        <v>0</v>
      </c>
      <c r="AY63" s="144">
        <f t="shared" ref="AY63:BA63" si="325">AY24/1000000</f>
        <v>1.585E-3</v>
      </c>
      <c r="AZ63" s="144">
        <f t="shared" si="325"/>
        <v>0</v>
      </c>
      <c r="BA63" s="144">
        <f t="shared" si="325"/>
        <v>5.2459999999999998E-3</v>
      </c>
      <c r="BB63" s="144">
        <f t="shared" ref="BB63:BC63" si="326">BB24/1000000</f>
        <v>1.0274999999999999E-2</v>
      </c>
      <c r="BC63" s="144">
        <f t="shared" si="326"/>
        <v>3.2499999999999999E-4</v>
      </c>
    </row>
    <row r="64" spans="4:55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F71"/>
  <sheetViews>
    <sheetView topLeftCell="G1" zoomScale="80" zoomScaleNormal="80" workbookViewId="0">
      <pane xSplit="1" topLeftCell="AL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9" customWidth="1"/>
  </cols>
  <sheetData>
    <row r="1" spans="1:58">
      <c r="A1" s="103" t="s">
        <v>72</v>
      </c>
      <c r="B1" s="106" t="s">
        <v>95</v>
      </c>
      <c r="C1" s="107"/>
      <c r="D1" s="107"/>
      <c r="E1" s="103"/>
      <c r="F1" s="103"/>
      <c r="G1" s="12" t="s">
        <v>201</v>
      </c>
      <c r="AE1" s="5"/>
      <c r="AF1" s="6"/>
      <c r="AG1" s="6"/>
      <c r="AH1" s="5"/>
    </row>
    <row r="2" spans="1:58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58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</row>
    <row r="4" spans="1:58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</row>
    <row r="5" spans="1:58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</row>
    <row r="6" spans="1:58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</row>
    <row r="7" spans="1:58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</row>
    <row r="8" spans="1:58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</row>
    <row r="9" spans="1:58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</row>
    <row r="10" spans="1:58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</row>
    <row r="11" spans="1:58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</row>
    <row r="12" spans="1:58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</row>
    <row r="13" spans="1:58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</row>
    <row r="14" spans="1:58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</row>
    <row r="15" spans="1:58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</row>
    <row r="16" spans="1:58" hidden="1">
      <c r="A16" s="103"/>
      <c r="B16" s="104"/>
      <c r="C16" s="110"/>
      <c r="D16" s="110"/>
      <c r="E16" s="111"/>
      <c r="F16" s="103"/>
      <c r="G16" t="s">
        <v>220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</row>
    <row r="17" spans="1:58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</row>
    <row r="18" spans="1:58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</row>
    <row r="19" spans="1:58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</row>
    <row r="20" spans="1:58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</row>
    <row r="21" spans="1:58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</row>
    <row r="22" spans="1:58" hidden="1">
      <c r="A22" s="103" t="s">
        <v>120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</row>
    <row r="23" spans="1:58" hidden="1">
      <c r="A23" s="103" t="s">
        <v>118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</row>
    <row r="24" spans="1:58" ht="18.600000000000001" hidden="1" customHeight="1">
      <c r="A24" s="103" t="s">
        <v>119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</row>
    <row r="25" spans="1:58" ht="17.45" hidden="1" customHeight="1">
      <c r="A25" s="103" t="s">
        <v>121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194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</row>
    <row r="26" spans="1:58" hidden="1">
      <c r="A26" s="103" t="s">
        <v>122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58" hidden="1">
      <c r="A27" s="103" t="s">
        <v>84</v>
      </c>
      <c r="B27" s="104">
        <v>26833</v>
      </c>
      <c r="C27" s="110">
        <f t="shared" ref="C27" si="11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71">
        <v>922.36924700000009</v>
      </c>
      <c r="AU27" s="163">
        <v>1196.785384</v>
      </c>
      <c r="AV27" s="163">
        <v>1223.2900980000002</v>
      </c>
      <c r="AW27" s="163">
        <v>1282.5347740000002</v>
      </c>
      <c r="AX27" s="163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/>
    </row>
    <row r="28" spans="1:58" hidden="1">
      <c r="A28" s="103" t="s">
        <v>123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71">
        <v>24</v>
      </c>
      <c r="AU28" s="163">
        <v>102</v>
      </c>
      <c r="AV28" s="163">
        <v>84.5</v>
      </c>
      <c r="AW28" s="163">
        <v>141</v>
      </c>
      <c r="AX28" s="163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58" hidden="1">
      <c r="A29" s="103" t="s">
        <v>124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71">
        <v>296.3</v>
      </c>
      <c r="AU29" s="163">
        <v>327.8</v>
      </c>
      <c r="AV29" s="163">
        <v>336.1</v>
      </c>
      <c r="AW29" s="163">
        <v>356.9</v>
      </c>
      <c r="AX29" s="163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58" hidden="1">
      <c r="A30" s="103" t="s">
        <v>125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71">
        <v>95.102999999999994</v>
      </c>
      <c r="AU30" s="163">
        <v>107.71899999999999</v>
      </c>
      <c r="AV30" s="163">
        <v>106.93100000000001</v>
      </c>
      <c r="AW30" s="163">
        <v>116.509</v>
      </c>
      <c r="AX30" s="163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58" hidden="1">
      <c r="A31" s="103" t="s">
        <v>126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71">
        <v>0.441</v>
      </c>
      <c r="AU31" s="163">
        <v>0.46100000000000002</v>
      </c>
      <c r="AV31" s="163">
        <v>0.41199999999999998</v>
      </c>
      <c r="AW31" s="163">
        <v>0.40899999999999997</v>
      </c>
      <c r="AX31" s="163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58" hidden="1">
      <c r="A32" s="103" t="s">
        <v>127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71">
        <v>6.5</v>
      </c>
      <c r="AU32" s="163">
        <v>6.1</v>
      </c>
      <c r="AV32" s="163">
        <v>5.5</v>
      </c>
      <c r="AW32" s="163">
        <v>4.7</v>
      </c>
      <c r="AX32" s="163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128</v>
      </c>
      <c r="B33" s="104">
        <v>27385</v>
      </c>
      <c r="C33" s="110">
        <f t="shared" ref="C33:C45" si="12">B33/B21-1</f>
        <v>7.9296890395302189E-2</v>
      </c>
      <c r="D33" s="110">
        <f t="shared" ref="D33:D45" si="13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71">
        <v>65</v>
      </c>
      <c r="AU33" s="163">
        <v>196.7</v>
      </c>
      <c r="AV33" s="163">
        <v>205.9</v>
      </c>
      <c r="AW33" s="163">
        <v>231.7</v>
      </c>
      <c r="AX33" s="163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129</v>
      </c>
      <c r="B34" s="104">
        <v>27588</v>
      </c>
      <c r="C34" s="110">
        <f t="shared" si="12"/>
        <v>6.4023449552607303E-2</v>
      </c>
      <c r="D34" s="110">
        <f t="shared" si="13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71">
        <v>4.9106999999999994</v>
      </c>
      <c r="AU34" s="163">
        <v>4.9194999999999993</v>
      </c>
      <c r="AV34" s="163">
        <v>4.8181000000000003</v>
      </c>
      <c r="AW34" s="163">
        <v>4.7666000000000004</v>
      </c>
      <c r="AX34" s="163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130</v>
      </c>
      <c r="B35" s="104">
        <v>27432</v>
      </c>
      <c r="C35" s="110">
        <f t="shared" si="12"/>
        <v>5.3699008988246089E-2</v>
      </c>
      <c r="D35" s="110">
        <f t="shared" si="13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71">
        <v>1.345</v>
      </c>
      <c r="AU35" s="163">
        <v>19.521999999999998</v>
      </c>
      <c r="AV35" s="163">
        <v>1.3860000000000001</v>
      </c>
      <c r="AW35" s="163">
        <v>1.139</v>
      </c>
      <c r="AX35" s="163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131</v>
      </c>
      <c r="B36" s="104">
        <v>27321</v>
      </c>
      <c r="C36" s="110">
        <f t="shared" si="12"/>
        <v>3.320349430851266E-2</v>
      </c>
      <c r="D36" s="110">
        <f t="shared" si="13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71">
        <v>10.531000000000001</v>
      </c>
      <c r="AU36" s="163">
        <v>10.058999999999999</v>
      </c>
      <c r="AV36" s="163">
        <v>10.183</v>
      </c>
      <c r="AW36" s="163">
        <v>9.4749999999999996</v>
      </c>
      <c r="AX36" s="163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132</v>
      </c>
      <c r="B37" s="104">
        <v>27211</v>
      </c>
      <c r="C37" s="110">
        <f t="shared" si="12"/>
        <v>2.0935729561400107E-2</v>
      </c>
      <c r="D37" s="110">
        <f t="shared" si="13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71">
        <v>2.2029999999999998</v>
      </c>
      <c r="AU37" s="163">
        <v>2.16</v>
      </c>
      <c r="AV37" s="163">
        <v>2.14</v>
      </c>
      <c r="AW37" s="163">
        <v>2.1560000000000001</v>
      </c>
      <c r="AX37" s="163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133</v>
      </c>
      <c r="B38" s="104">
        <v>27212</v>
      </c>
      <c r="C38" s="110">
        <f t="shared" si="12"/>
        <v>9.5344092005194003E-3</v>
      </c>
      <c r="D38" s="110">
        <f t="shared" si="13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71">
        <v>364.49954700000001</v>
      </c>
      <c r="AU38" s="163">
        <v>401.51788399999998</v>
      </c>
      <c r="AV38" s="163">
        <v>403.55699800000002</v>
      </c>
      <c r="AW38" s="163">
        <v>406.919174</v>
      </c>
      <c r="AX38" s="163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134</v>
      </c>
      <c r="B39" s="104">
        <v>27002</v>
      </c>
      <c r="C39" s="110">
        <f t="shared" si="12"/>
        <v>6.298214884656872E-3</v>
      </c>
      <c r="D39" s="110">
        <f t="shared" si="13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71">
        <v>51.536000000000001</v>
      </c>
      <c r="AU39" s="163">
        <v>17.827000000000002</v>
      </c>
      <c r="AV39" s="163">
        <v>30.863</v>
      </c>
      <c r="AW39" s="163">
        <v>6.8609999999999998</v>
      </c>
      <c r="AX39" s="163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135</v>
      </c>
      <c r="B40" s="104">
        <v>27226</v>
      </c>
      <c r="C40" s="110">
        <f t="shared" si="12"/>
        <v>9.3049119555144166E-3</v>
      </c>
      <c r="D40" s="110">
        <f t="shared" si="13"/>
        <v>8.2956818013479872E-3</v>
      </c>
      <c r="E40" s="113">
        <v>41894.034198123933</v>
      </c>
      <c r="F40" s="103"/>
      <c r="G40" s="7" t="s">
        <v>220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71">
        <v>0</v>
      </c>
      <c r="AU40" s="163">
        <v>0</v>
      </c>
      <c r="AV40" s="163">
        <v>31</v>
      </c>
      <c r="AW40" s="163">
        <v>0</v>
      </c>
      <c r="AX40" s="163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136</v>
      </c>
      <c r="B41" s="104">
        <v>27248</v>
      </c>
      <c r="C41" s="110">
        <f t="shared" si="12"/>
        <v>4.2013709736861138E-3</v>
      </c>
      <c r="D41" s="110">
        <f t="shared" si="13"/>
        <v>8.0805112759851916E-4</v>
      </c>
      <c r="E41" s="113">
        <v>41894.034198123933</v>
      </c>
      <c r="F41" s="103"/>
      <c r="G41" s="7" t="s">
        <v>193</v>
      </c>
      <c r="T41" s="14">
        <f>T31+T32+T34+T35+T36+T37+T39</f>
        <v>42.964000000000006</v>
      </c>
      <c r="U41" s="14">
        <f t="shared" ref="U41:BC41" si="14">U31+U32+U34+U35+U36+U37+U39</f>
        <v>57.155000000000001</v>
      </c>
      <c r="V41" s="14">
        <f t="shared" si="14"/>
        <v>75.908000000000001</v>
      </c>
      <c r="W41" s="14">
        <f t="shared" si="14"/>
        <v>46.058999999999997</v>
      </c>
      <c r="X41" s="14">
        <f t="shared" si="14"/>
        <v>51.082999999999998</v>
      </c>
      <c r="Y41" s="14">
        <f t="shared" si="14"/>
        <v>30.360999999999997</v>
      </c>
      <c r="Z41" s="14">
        <f t="shared" si="14"/>
        <v>44.807999999999993</v>
      </c>
      <c r="AA41" s="14">
        <f t="shared" si="14"/>
        <v>52.856000000000002</v>
      </c>
      <c r="AB41" s="14">
        <f t="shared" si="14"/>
        <v>28.343</v>
      </c>
      <c r="AC41" s="14">
        <f t="shared" si="14"/>
        <v>43.537999999999997</v>
      </c>
      <c r="AD41" s="14">
        <f t="shared" si="14"/>
        <v>48.48</v>
      </c>
      <c r="AE41" s="14">
        <f t="shared" si="14"/>
        <v>27.182000000000002</v>
      </c>
      <c r="AF41" s="15">
        <f t="shared" si="14"/>
        <v>45.838885629128882</v>
      </c>
      <c r="AG41" s="15">
        <f t="shared" si="14"/>
        <v>61.634330248789865</v>
      </c>
      <c r="AH41" s="15">
        <f t="shared" si="14"/>
        <v>74.022040665415332</v>
      </c>
      <c r="AI41" s="15">
        <f t="shared" si="14"/>
        <v>52.168805727927428</v>
      </c>
      <c r="AJ41" s="15">
        <f t="shared" si="14"/>
        <v>52.766062163460688</v>
      </c>
      <c r="AK41" s="15">
        <f t="shared" si="14"/>
        <v>30.954613411758757</v>
      </c>
      <c r="AL41" s="142">
        <f t="shared" si="14"/>
        <v>47.723404333970763</v>
      </c>
      <c r="AM41" s="142">
        <f t="shared" si="14"/>
        <v>56.523851446878496</v>
      </c>
      <c r="AN41" s="142">
        <f t="shared" si="14"/>
        <v>28.507151186267876</v>
      </c>
      <c r="AO41" s="142">
        <f t="shared" si="14"/>
        <v>46.251558242890646</v>
      </c>
      <c r="AP41" s="142">
        <f t="shared" si="14"/>
        <v>50.313967853147844</v>
      </c>
      <c r="AQ41" s="142">
        <f t="shared" si="14"/>
        <v>28.916949090363424</v>
      </c>
      <c r="AR41" s="163">
        <f t="shared" si="14"/>
        <v>50.747300000000003</v>
      </c>
      <c r="AS41" s="163">
        <f t="shared" si="14"/>
        <v>65.531999999999996</v>
      </c>
      <c r="AT41" s="171">
        <f t="shared" si="14"/>
        <v>77.466700000000003</v>
      </c>
      <c r="AU41" s="163">
        <f t="shared" si="14"/>
        <v>61.04849999999999</v>
      </c>
      <c r="AV41" s="163">
        <f t="shared" si="14"/>
        <v>55.302099999999996</v>
      </c>
      <c r="AW41" s="163">
        <f t="shared" si="14"/>
        <v>29.506599999999999</v>
      </c>
      <c r="AX41" s="163">
        <f t="shared" si="14"/>
        <v>52.4133</v>
      </c>
      <c r="AY41" s="163">
        <f t="shared" si="14"/>
        <v>54.990699999999997</v>
      </c>
      <c r="AZ41" s="163">
        <f t="shared" si="14"/>
        <v>28.956399999999999</v>
      </c>
      <c r="BA41" s="163">
        <f t="shared" si="14"/>
        <v>50.772699999999993</v>
      </c>
      <c r="BB41" s="163">
        <f t="shared" si="14"/>
        <v>49.776600000000002</v>
      </c>
      <c r="BC41" s="163">
        <f t="shared" si="14"/>
        <v>34.167600000000007</v>
      </c>
      <c r="BD41" s="10"/>
    </row>
    <row r="42" spans="1:56" hidden="1">
      <c r="A42" s="103" t="s">
        <v>137</v>
      </c>
      <c r="B42" s="104">
        <v>27585</v>
      </c>
      <c r="C42" s="110">
        <f t="shared" si="12"/>
        <v>9.1457837936710362E-3</v>
      </c>
      <c r="D42" s="110">
        <f t="shared" si="13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138</v>
      </c>
      <c r="B43" s="103">
        <v>27726</v>
      </c>
      <c r="C43" s="110">
        <f t="shared" si="12"/>
        <v>1.0901666241295072E-2</v>
      </c>
      <c r="D43" s="110">
        <f t="shared" si="13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139</v>
      </c>
      <c r="B44" s="103">
        <v>27795</v>
      </c>
      <c r="C44" s="110">
        <f t="shared" si="12"/>
        <v>9.0025207057986556E-4</v>
      </c>
      <c r="D44" s="110">
        <f t="shared" si="13"/>
        <v>2.4886388227656209E-3</v>
      </c>
      <c r="E44" s="113">
        <v>41894.034198123933</v>
      </c>
      <c r="F44" s="103"/>
      <c r="G44" t="s">
        <v>59</v>
      </c>
      <c r="H44" s="6">
        <f ca="1">dati_kum!E34</f>
        <v>3</v>
      </c>
      <c r="K44" s="5"/>
      <c r="O44" s="5"/>
      <c r="P44" s="5"/>
      <c r="Q44" s="5"/>
    </row>
    <row r="45" spans="1:56">
      <c r="A45" s="103" t="s">
        <v>140</v>
      </c>
      <c r="B45" s="104">
        <v>27760</v>
      </c>
      <c r="C45" s="110">
        <f t="shared" si="12"/>
        <v>1.3693627898484495E-2</v>
      </c>
      <c r="D45" s="110">
        <f t="shared" si="13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2025-04-16T11:04:52Z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