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5_Zinojumi_viedokli\2018 Starpzinojums\20180406_Pacina_uz_VKanceleju\"/>
    </mc:Choice>
  </mc:AlternateContent>
  <bookViews>
    <workbookView xWindow="0" yWindow="0" windowWidth="25200" windowHeight="11850" firstSheet="1" activeTab="1"/>
  </bookViews>
  <sheets>
    <sheet name="2017_I" sheetId="2" state="hidden" r:id="rId1"/>
    <sheet name="3.pielikums_Annex3" sheetId="3" r:id="rId2"/>
    <sheet name="2017_mio" sheetId="5" state="hidden" r:id="rId3"/>
    <sheet name="3.pielikuma_attēls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5" l="1"/>
  <c r="H23" i="5" s="1"/>
  <c r="G18" i="5"/>
  <c r="G23" i="5" s="1"/>
  <c r="F18" i="5"/>
  <c r="E18" i="5"/>
  <c r="D18" i="5"/>
  <c r="C18" i="5"/>
  <c r="F16" i="5"/>
  <c r="E16" i="5"/>
  <c r="D16" i="5"/>
  <c r="C16" i="5"/>
  <c r="F9" i="5"/>
  <c r="F23" i="5" s="1"/>
  <c r="E9" i="5"/>
  <c r="E23" i="5" s="1"/>
  <c r="D9" i="5"/>
  <c r="D23" i="5" s="1"/>
  <c r="C9" i="5"/>
  <c r="C23" i="5" s="1"/>
  <c r="F18" i="3" l="1"/>
  <c r="E18" i="3"/>
  <c r="C18" i="3" l="1"/>
  <c r="H18" i="3"/>
  <c r="H23" i="3" s="1"/>
  <c r="G18" i="3"/>
  <c r="G23" i="3" s="1"/>
  <c r="D18" i="3"/>
  <c r="E16" i="3"/>
  <c r="F16" i="3"/>
  <c r="D16" i="3"/>
  <c r="C16" i="3"/>
  <c r="E9" i="3"/>
  <c r="E23" i="3" s="1"/>
  <c r="F9" i="3"/>
  <c r="F23" i="3" s="1"/>
  <c r="D9" i="3"/>
  <c r="C9" i="3"/>
  <c r="D23" i="3" l="1"/>
  <c r="C23" i="3"/>
  <c r="G23" i="2"/>
  <c r="H18" i="2"/>
  <c r="H23" i="2" s="1"/>
  <c r="G18" i="2"/>
  <c r="F23" i="2"/>
  <c r="E22" i="2"/>
  <c r="E21" i="2"/>
  <c r="E20" i="2"/>
  <c r="E19" i="2"/>
  <c r="E18" i="2" s="1"/>
  <c r="F16" i="2"/>
  <c r="E17" i="2"/>
  <c r="E16" i="2" s="1"/>
  <c r="F9" i="2"/>
  <c r="E15" i="2"/>
  <c r="E14" i="2"/>
  <c r="E13" i="2"/>
  <c r="E12" i="2"/>
  <c r="E11" i="2"/>
  <c r="E10" i="2"/>
  <c r="E9" i="2" s="1"/>
  <c r="C17" i="2"/>
  <c r="C22" i="2"/>
  <c r="C21" i="2"/>
  <c r="C18" i="2" s="1"/>
  <c r="C20" i="2"/>
  <c r="C19" i="2"/>
  <c r="D18" i="2"/>
  <c r="D16" i="2"/>
  <c r="D23" i="2" s="1"/>
  <c r="C16" i="2"/>
  <c r="D9" i="2"/>
  <c r="C9" i="2"/>
  <c r="E23" i="2" l="1"/>
  <c r="C23" i="2"/>
</calcChain>
</file>

<file path=xl/sharedStrings.xml><?xml version="1.0" encoding="utf-8"?>
<sst xmlns="http://schemas.openxmlformats.org/spreadsheetml/2006/main" count="243" uniqueCount="59">
  <si>
    <t>Veselības aprūpes sistēmas reformas progresa rādītāji: atkāpes izlietojums</t>
  </si>
  <si>
    <t>Health care reform performance indicators: deviation use</t>
  </si>
  <si>
    <t>No; formula</t>
  </si>
  <si>
    <t>Rādītājs</t>
  </si>
  <si>
    <t xml:space="preserve">2017 / I </t>
  </si>
  <si>
    <t>Plāns</t>
  </si>
  <si>
    <t>Planned</t>
  </si>
  <si>
    <t>Faktiskā izpilde</t>
  </si>
  <si>
    <t>Actual outcome</t>
  </si>
  <si>
    <t>Item</t>
  </si>
  <si>
    <t>1.</t>
  </si>
  <si>
    <t>Onkoloģija</t>
  </si>
  <si>
    <t>Oncology</t>
  </si>
  <si>
    <t xml:space="preserve">Primārā diagnostika
</t>
  </si>
  <si>
    <t>Primary diagnostics</t>
  </si>
  <si>
    <t>Expert consultations</t>
  </si>
  <si>
    <t>Speciālistu konsultācijas</t>
  </si>
  <si>
    <t>Secondary diagnostics and examinations</t>
  </si>
  <si>
    <t>Ambulatory treatment</t>
  </si>
  <si>
    <t>Hospital treatment</t>
  </si>
  <si>
    <t>Sekundārā diagnostika un izmeklējumi</t>
  </si>
  <si>
    <t>Ambulatorā ārstēšana</t>
  </si>
  <si>
    <t>Stacionārā ārstēšana</t>
  </si>
  <si>
    <t>Kompensējamie medikamenti</t>
  </si>
  <si>
    <t>Finansējums, eiro</t>
  </si>
  <si>
    <t>Financing, euro</t>
  </si>
  <si>
    <t>2.</t>
  </si>
  <si>
    <t>Ambulatory rehabilitation</t>
  </si>
  <si>
    <t>Ambulatory examinations and therapy</t>
  </si>
  <si>
    <t>Infekcijas slimību izplatības mazināšana</t>
  </si>
  <si>
    <t>Reducing the spread of infectious diseases</t>
  </si>
  <si>
    <t>Reimbursable drugs</t>
  </si>
  <si>
    <t>3.</t>
  </si>
  <si>
    <t>Ambulatorie izmeklējumi un terapija</t>
  </si>
  <si>
    <t>Dienas stacionārs</t>
  </si>
  <si>
    <t>Ambulatorā rehabilitācija</t>
  </si>
  <si>
    <t>Daily hospital treatment</t>
  </si>
  <si>
    <t>Veselības aprūpes pakalpojumu pieejamība</t>
  </si>
  <si>
    <t>Access to health care services</t>
  </si>
  <si>
    <t>Kopā atkāpe no vidēja termiņa budžeta mērķa</t>
  </si>
  <si>
    <t>1.+2.+3.</t>
  </si>
  <si>
    <t>Total deviation from medium-term budget objective</t>
  </si>
  <si>
    <t>Papildu skaits, pacienti</t>
  </si>
  <si>
    <t>Additional volume, patients</t>
  </si>
  <si>
    <t>x</t>
  </si>
  <si>
    <t>Pirms 2017.gada</t>
  </si>
  <si>
    <t>Before 2017</t>
  </si>
  <si>
    <t>Rindu garums, dienās</t>
  </si>
  <si>
    <t>Waiting list, days</t>
  </si>
  <si>
    <t>P1.1.tabula</t>
  </si>
  <si>
    <t>Table P1.1</t>
  </si>
  <si>
    <t>Avots: Veselības ministrija, Fiskālās disciplīnas padomes aprēķini</t>
  </si>
  <si>
    <t>Source: Ministry of Health, Fiscal Discipline Council calculations</t>
  </si>
  <si>
    <t>P1.2.tabula</t>
  </si>
  <si>
    <t>Table P1.2</t>
  </si>
  <si>
    <t>Finansējums, milj. eiro</t>
  </si>
  <si>
    <t>Financing, mln. euro</t>
  </si>
  <si>
    <t>P3.1.tabula</t>
  </si>
  <si>
    <t>Table P3.1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</si>
</sst>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11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vertical="top"/>
    </xf>
    <xf numFmtId="0" fontId="1" fillId="2" borderId="11" xfId="0" applyFont="1" applyFill="1" applyBorder="1"/>
    <xf numFmtId="0" fontId="1" fillId="2" borderId="11" xfId="0" applyFont="1" applyFill="1" applyBorder="1" applyAlignment="1"/>
    <xf numFmtId="2" fontId="3" fillId="2" borderId="3" xfId="0" applyNumberFormat="1" applyFont="1" applyFill="1" applyBorder="1"/>
    <xf numFmtId="0" fontId="3" fillId="2" borderId="3" xfId="0" applyFont="1" applyFill="1" applyBorder="1" applyAlignment="1"/>
    <xf numFmtId="2" fontId="3" fillId="2" borderId="3" xfId="0" quotePrefix="1" applyNumberFormat="1" applyFont="1" applyFill="1" applyBorder="1"/>
    <xf numFmtId="0" fontId="3" fillId="2" borderId="3" xfId="0" quotePrefix="1" applyFont="1" applyFill="1" applyBorder="1"/>
    <xf numFmtId="0" fontId="3" fillId="2" borderId="3" xfId="0" applyFont="1" applyFill="1" applyBorder="1"/>
    <xf numFmtId="0" fontId="4" fillId="2" borderId="3" xfId="0" applyFont="1" applyFill="1" applyBorder="1"/>
    <xf numFmtId="3" fontId="1" fillId="2" borderId="11" xfId="0" applyNumberFormat="1" applyFont="1" applyFill="1" applyBorder="1"/>
    <xf numFmtId="3" fontId="3" fillId="2" borderId="3" xfId="0" applyNumberFormat="1" applyFont="1" applyFill="1" applyBorder="1"/>
    <xf numFmtId="3" fontId="4" fillId="2" borderId="3" xfId="0" applyNumberFormat="1" applyFont="1" applyFill="1" applyBorder="1"/>
    <xf numFmtId="0" fontId="5" fillId="2" borderId="0" xfId="0" applyFont="1" applyFill="1"/>
    <xf numFmtId="3" fontId="3" fillId="2" borderId="3" xfId="0" applyNumberFormat="1" applyFont="1" applyFill="1" applyBorder="1" applyAlignment="1">
      <alignment horizontal="right"/>
    </xf>
    <xf numFmtId="3" fontId="1" fillId="2" borderId="11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6" fillId="0" borderId="0" xfId="0" applyFont="1" applyFill="1" applyAlignment="1">
      <alignment horizontal="left" vertical="top"/>
    </xf>
    <xf numFmtId="0" fontId="6" fillId="0" borderId="0" xfId="0" applyFont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164" fontId="3" fillId="2" borderId="3" xfId="0" applyNumberFormat="1" applyFont="1" applyFill="1" applyBorder="1"/>
    <xf numFmtId="164" fontId="1" fillId="2" borderId="11" xfId="0" applyNumberFormat="1" applyFont="1" applyFill="1" applyBorder="1"/>
    <xf numFmtId="164" fontId="4" fillId="2" borderId="3" xfId="0" applyNumberFormat="1" applyFont="1" applyFill="1" applyBorder="1"/>
    <xf numFmtId="0" fontId="1" fillId="2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sz="900"/>
              <a:t>Veselības aprūpes sistēmas reformas atkāpes finansējuma izlietojums</a:t>
            </a:r>
          </a:p>
        </c:rich>
      </c:tx>
      <c:layout>
        <c:manualLayout>
          <c:xMode val="edge"/>
          <c:yMode val="edge"/>
          <c:x val="0.16794771241830067"/>
          <c:y val="2.5000000000000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'3.pielikums_Annex3'!$C$7</c:f>
              <c:strCache>
                <c:ptCount val="1"/>
                <c:pt idx="0">
                  <c:v>Plāns</c:v>
                </c:pt>
              </c:strCache>
            </c:strRef>
          </c:tx>
          <c:spPr>
            <a:pattFill prst="wdDnDiag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('3.pielikums_Annex3'!$B$9,'3.pielikums_Annex3'!$B$16,'3.pielikums_Annex3'!$B$18)</c:f>
              <c:strCache>
                <c:ptCount val="3"/>
                <c:pt idx="0">
                  <c:v>Onkoloģija</c:v>
                </c:pt>
                <c:pt idx="1">
                  <c:v>Infekcijas slimību izplatības mazināšana</c:v>
                </c:pt>
                <c:pt idx="2">
                  <c:v>Veselības aprūpes pakalpojumu pieejamība</c:v>
                </c:pt>
              </c:strCache>
            </c:strRef>
          </c:cat>
          <c:val>
            <c:numRef>
              <c:f>('3.pielikums_Annex3'!$C$9,'3.pielikums_Annex3'!$C$16,'3.pielikums_Annex3'!$C$18)</c:f>
              <c:numCache>
                <c:formatCode>#\ ##0.0</c:formatCode>
                <c:ptCount val="3"/>
                <c:pt idx="0">
                  <c:v>12.262260000000001</c:v>
                </c:pt>
                <c:pt idx="1">
                  <c:v>5.4628829999999997</c:v>
                </c:pt>
                <c:pt idx="2">
                  <c:v>16.599307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0-4A17-A456-246BED2520FD}"/>
            </c:ext>
          </c:extLst>
        </c:ser>
        <c:ser>
          <c:idx val="1"/>
          <c:order val="1"/>
          <c:tx>
            <c:strRef>
              <c:f>'3.pielikums_Annex3'!$D$7</c:f>
              <c:strCache>
                <c:ptCount val="1"/>
                <c:pt idx="0">
                  <c:v>Faktiskā izpilde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('3.pielikums_Annex3'!$B$9,'3.pielikums_Annex3'!$B$16,'3.pielikums_Annex3'!$B$18)</c:f>
              <c:strCache>
                <c:ptCount val="3"/>
                <c:pt idx="0">
                  <c:v>Onkoloģija</c:v>
                </c:pt>
                <c:pt idx="1">
                  <c:v>Infekcijas slimību izplatības mazināšana</c:v>
                </c:pt>
                <c:pt idx="2">
                  <c:v>Veselības aprūpes pakalpojumu pieejamība</c:v>
                </c:pt>
              </c:strCache>
            </c:strRef>
          </c:cat>
          <c:val>
            <c:numRef>
              <c:f>('3.pielikums_Annex3'!$D$9,'3.pielikums_Annex3'!$D$16,'3.pielikums_Annex3'!$D$18)</c:f>
              <c:numCache>
                <c:formatCode>#\ ##0.0</c:formatCode>
                <c:ptCount val="3"/>
                <c:pt idx="0">
                  <c:v>12.005178000000001</c:v>
                </c:pt>
                <c:pt idx="1">
                  <c:v>5.4628829999999997</c:v>
                </c:pt>
                <c:pt idx="2">
                  <c:v>16.563984999999999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B0-4A17-A456-246BED252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3852288"/>
        <c:axId val="143853824"/>
      </c:barChart>
      <c:catAx>
        <c:axId val="143852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43853824"/>
        <c:crosses val="autoZero"/>
        <c:auto val="1"/>
        <c:lblAlgn val="ctr"/>
        <c:lblOffset val="100"/>
        <c:noMultiLvlLbl val="0"/>
      </c:catAx>
      <c:valAx>
        <c:axId val="143853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43852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007699037620299"/>
          <c:y val="0.90798556430446198"/>
          <c:w val="0.67262379702537167"/>
          <c:h val="6.4236548556430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sz="900"/>
              <a:t>Use of the health care system reform deviation funding, mln.</a:t>
            </a:r>
            <a:r>
              <a:rPr lang="lv-LV" sz="900" baseline="0"/>
              <a:t> euro in 2017</a:t>
            </a:r>
            <a:endParaRPr lang="lv-LV" sz="900"/>
          </a:p>
        </c:rich>
      </c:tx>
      <c:layout>
        <c:manualLayout>
          <c:xMode val="edge"/>
          <c:yMode val="edge"/>
          <c:x val="0.25422222222222224"/>
          <c:y val="2.91666666666666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'3.pielikums_Annex3'!$C$8</c:f>
              <c:strCache>
                <c:ptCount val="1"/>
                <c:pt idx="0">
                  <c:v>Planned</c:v>
                </c:pt>
              </c:strCache>
            </c:strRef>
          </c:tx>
          <c:spPr>
            <a:pattFill prst="wdDnDiag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('3.pielikums_Annex3'!$I$9,'3.pielikums_Annex3'!$I$16,'3.pielikums_Annex3'!$I$18)</c:f>
              <c:strCache>
                <c:ptCount val="3"/>
                <c:pt idx="0">
                  <c:v>Oncology</c:v>
                </c:pt>
                <c:pt idx="1">
                  <c:v>Reducing the spread of infectious diseases</c:v>
                </c:pt>
                <c:pt idx="2">
                  <c:v>Access to health care services</c:v>
                </c:pt>
              </c:strCache>
            </c:strRef>
          </c:cat>
          <c:val>
            <c:numRef>
              <c:f>('3.pielikums_Annex3'!$C$9,'3.pielikums_Annex3'!$C$16,'3.pielikums_Annex3'!$C$18)</c:f>
              <c:numCache>
                <c:formatCode>#\ ##0.0</c:formatCode>
                <c:ptCount val="3"/>
                <c:pt idx="0">
                  <c:v>12.262260000000001</c:v>
                </c:pt>
                <c:pt idx="1">
                  <c:v>5.4628829999999997</c:v>
                </c:pt>
                <c:pt idx="2">
                  <c:v>16.599307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97-423B-89A9-E8C1FBCE903E}"/>
            </c:ext>
          </c:extLst>
        </c:ser>
        <c:ser>
          <c:idx val="1"/>
          <c:order val="1"/>
          <c:tx>
            <c:strRef>
              <c:f>'3.pielikums_Annex3'!$D$8</c:f>
              <c:strCache>
                <c:ptCount val="1"/>
                <c:pt idx="0">
                  <c:v>Actual outcome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('3.pielikums_Annex3'!$I$9,'3.pielikums_Annex3'!$I$16,'3.pielikums_Annex3'!$I$18)</c:f>
              <c:strCache>
                <c:ptCount val="3"/>
                <c:pt idx="0">
                  <c:v>Oncology</c:v>
                </c:pt>
                <c:pt idx="1">
                  <c:v>Reducing the spread of infectious diseases</c:v>
                </c:pt>
                <c:pt idx="2">
                  <c:v>Access to health care services</c:v>
                </c:pt>
              </c:strCache>
            </c:strRef>
          </c:cat>
          <c:val>
            <c:numRef>
              <c:f>('3.pielikums_Annex3'!$D$9,'3.pielikums_Annex3'!$D$16,'3.pielikums_Annex3'!$D$18)</c:f>
              <c:numCache>
                <c:formatCode>#\ ##0.0</c:formatCode>
                <c:ptCount val="3"/>
                <c:pt idx="0">
                  <c:v>12.005178000000001</c:v>
                </c:pt>
                <c:pt idx="1">
                  <c:v>5.4628829999999997</c:v>
                </c:pt>
                <c:pt idx="2">
                  <c:v>16.563984999999999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97-423B-89A9-E8C1FBCE9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3867904"/>
        <c:axId val="143869440"/>
      </c:barChart>
      <c:catAx>
        <c:axId val="14386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43869440"/>
        <c:crosses val="autoZero"/>
        <c:auto val="1"/>
        <c:lblAlgn val="ctr"/>
        <c:lblOffset val="100"/>
        <c:noMultiLvlLbl val="0"/>
      </c:catAx>
      <c:valAx>
        <c:axId val="143869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4386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007699037620299"/>
          <c:y val="0.90798556430446198"/>
          <c:w val="0.67262379702537167"/>
          <c:h val="6.4236548556430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9524</xdr:colOff>
      <xdr:row>16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28574</xdr:rowOff>
    </xdr:from>
    <xdr:to>
      <xdr:col>7</xdr:col>
      <xdr:colOff>600074</xdr:colOff>
      <xdr:row>32</xdr:row>
      <xdr:rowOff>38099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zoomScale="85" zoomScaleNormal="85" workbookViewId="0">
      <selection activeCell="A3" sqref="A3"/>
    </sheetView>
  </sheetViews>
  <sheetFormatPr defaultColWidth="11.42578125" defaultRowHeight="15" x14ac:dyDescent="0.25"/>
  <cols>
    <col min="1" max="1" width="11.42578125" style="1"/>
    <col min="2" max="2" width="45" style="1" bestFit="1" customWidth="1"/>
    <col min="3" max="8" width="15.7109375" style="1" customWidth="1"/>
    <col min="9" max="9" width="50.5703125" style="1" bestFit="1" customWidth="1"/>
    <col min="10" max="16384" width="11.42578125" style="1"/>
  </cols>
  <sheetData>
    <row r="1" spans="1:9" ht="15.75" x14ac:dyDescent="0.25">
      <c r="A1" s="26" t="s">
        <v>0</v>
      </c>
      <c r="I1" s="29" t="s">
        <v>49</v>
      </c>
    </row>
    <row r="2" spans="1:9" ht="15.75" x14ac:dyDescent="0.25">
      <c r="A2" s="26" t="s">
        <v>1</v>
      </c>
      <c r="I2" s="29" t="s">
        <v>50</v>
      </c>
    </row>
    <row r="3" spans="1:9" ht="6" customHeight="1" x14ac:dyDescent="0.25"/>
    <row r="4" spans="1:9" x14ac:dyDescent="0.25">
      <c r="A4" s="2"/>
      <c r="B4" s="3"/>
      <c r="C4" s="4" t="s">
        <v>4</v>
      </c>
      <c r="D4" s="5"/>
      <c r="E4" s="5"/>
      <c r="F4" s="5"/>
      <c r="G4" s="5"/>
      <c r="H4" s="6"/>
      <c r="I4" s="11"/>
    </row>
    <row r="5" spans="1:9" x14ac:dyDescent="0.25">
      <c r="A5" s="13"/>
      <c r="B5" s="14"/>
      <c r="C5" s="7" t="s">
        <v>24</v>
      </c>
      <c r="D5" s="8"/>
      <c r="E5" s="7" t="s">
        <v>42</v>
      </c>
      <c r="F5" s="8"/>
      <c r="G5" s="7" t="s">
        <v>47</v>
      </c>
      <c r="H5" s="8"/>
      <c r="I5" s="15"/>
    </row>
    <row r="6" spans="1:9" x14ac:dyDescent="0.25">
      <c r="A6" s="13" t="s">
        <v>2</v>
      </c>
      <c r="B6" s="14" t="s">
        <v>3</v>
      </c>
      <c r="C6" s="9" t="s">
        <v>25</v>
      </c>
      <c r="D6" s="10"/>
      <c r="E6" s="9" t="s">
        <v>43</v>
      </c>
      <c r="F6" s="10"/>
      <c r="G6" s="9" t="s">
        <v>48</v>
      </c>
      <c r="H6" s="10"/>
      <c r="I6" s="15" t="s">
        <v>9</v>
      </c>
    </row>
    <row r="7" spans="1:9" x14ac:dyDescent="0.25">
      <c r="A7" s="15"/>
      <c r="B7" s="15"/>
      <c r="C7" s="32" t="s">
        <v>5</v>
      </c>
      <c r="D7" s="32" t="s">
        <v>7</v>
      </c>
      <c r="E7" s="11" t="s">
        <v>5</v>
      </c>
      <c r="F7" s="11" t="s">
        <v>7</v>
      </c>
      <c r="G7" s="11" t="s">
        <v>45</v>
      </c>
      <c r="H7" s="11" t="s">
        <v>7</v>
      </c>
      <c r="I7" s="15"/>
    </row>
    <row r="8" spans="1:9" x14ac:dyDescent="0.25">
      <c r="A8" s="12"/>
      <c r="B8" s="12"/>
      <c r="C8" s="33" t="s">
        <v>6</v>
      </c>
      <c r="D8" s="33" t="s">
        <v>8</v>
      </c>
      <c r="E8" s="12" t="s">
        <v>6</v>
      </c>
      <c r="F8" s="12" t="s">
        <v>8</v>
      </c>
      <c r="G8" s="12" t="s">
        <v>46</v>
      </c>
      <c r="H8" s="12" t="s">
        <v>8</v>
      </c>
      <c r="I8" s="12"/>
    </row>
    <row r="9" spans="1:9" x14ac:dyDescent="0.25">
      <c r="A9" s="19" t="s">
        <v>10</v>
      </c>
      <c r="B9" s="17" t="s">
        <v>11</v>
      </c>
      <c r="C9" s="24">
        <f>C10+C11+C12+C13+C14+C15</f>
        <v>6131131</v>
      </c>
      <c r="D9" s="24">
        <f>D10+D11+D12+D13+D14+D15</f>
        <v>6080017</v>
      </c>
      <c r="E9" s="24">
        <f>E10+E11+E12+E13+E14+E15</f>
        <v>30729.5</v>
      </c>
      <c r="F9" s="24">
        <f>F10+F11+F12+F13+F14+F15</f>
        <v>30382</v>
      </c>
      <c r="G9" s="27" t="s">
        <v>44</v>
      </c>
      <c r="H9" s="27" t="s">
        <v>44</v>
      </c>
      <c r="I9" s="17" t="s">
        <v>12</v>
      </c>
    </row>
    <row r="10" spans="1:9" x14ac:dyDescent="0.25">
      <c r="A10" s="15"/>
      <c r="B10" s="16" t="s">
        <v>13</v>
      </c>
      <c r="C10" s="23">
        <v>749753</v>
      </c>
      <c r="D10" s="23">
        <v>297592</v>
      </c>
      <c r="E10" s="23">
        <f>22000/2</f>
        <v>11000</v>
      </c>
      <c r="F10" s="23">
        <v>8126</v>
      </c>
      <c r="G10" s="28" t="s">
        <v>44</v>
      </c>
      <c r="H10" s="28" t="s">
        <v>44</v>
      </c>
      <c r="I10" s="15" t="s">
        <v>14</v>
      </c>
    </row>
    <row r="11" spans="1:9" x14ac:dyDescent="0.25">
      <c r="A11" s="15"/>
      <c r="B11" s="15" t="s">
        <v>16</v>
      </c>
      <c r="C11" s="23">
        <v>325139</v>
      </c>
      <c r="D11" s="23">
        <v>301985</v>
      </c>
      <c r="E11" s="23">
        <f>11000/2</f>
        <v>5500</v>
      </c>
      <c r="F11" s="23">
        <v>7976</v>
      </c>
      <c r="G11" s="28" t="s">
        <v>44</v>
      </c>
      <c r="H11" s="28" t="s">
        <v>44</v>
      </c>
      <c r="I11" s="15" t="s">
        <v>15</v>
      </c>
    </row>
    <row r="12" spans="1:9" x14ac:dyDescent="0.25">
      <c r="A12" s="15"/>
      <c r="B12" s="15" t="s">
        <v>20</v>
      </c>
      <c r="C12" s="23">
        <v>1166283</v>
      </c>
      <c r="D12" s="23">
        <v>1561457</v>
      </c>
      <c r="E12" s="23">
        <f>14659/2</f>
        <v>7329.5</v>
      </c>
      <c r="F12" s="23">
        <v>7267</v>
      </c>
      <c r="G12" s="28" t="s">
        <v>44</v>
      </c>
      <c r="H12" s="28" t="s">
        <v>44</v>
      </c>
      <c r="I12" s="15" t="s">
        <v>17</v>
      </c>
    </row>
    <row r="13" spans="1:9" x14ac:dyDescent="0.25">
      <c r="A13" s="15"/>
      <c r="B13" s="15" t="s">
        <v>21</v>
      </c>
      <c r="C13" s="23">
        <v>589029</v>
      </c>
      <c r="D13" s="23">
        <v>518050</v>
      </c>
      <c r="E13" s="23">
        <f>3306/2</f>
        <v>1653</v>
      </c>
      <c r="F13" s="23">
        <v>1363</v>
      </c>
      <c r="G13" s="28" t="s">
        <v>44</v>
      </c>
      <c r="H13" s="28" t="s">
        <v>44</v>
      </c>
      <c r="I13" s="15" t="s">
        <v>18</v>
      </c>
    </row>
    <row r="14" spans="1:9" x14ac:dyDescent="0.25">
      <c r="A14" s="15"/>
      <c r="B14" s="15" t="s">
        <v>22</v>
      </c>
      <c r="C14" s="23">
        <v>1231529</v>
      </c>
      <c r="D14" s="23">
        <v>1039822</v>
      </c>
      <c r="E14" s="23">
        <f>6000/2</f>
        <v>3000</v>
      </c>
      <c r="F14" s="23">
        <v>2533</v>
      </c>
      <c r="G14" s="28" t="s">
        <v>44</v>
      </c>
      <c r="H14" s="28" t="s">
        <v>44</v>
      </c>
      <c r="I14" s="15" t="s">
        <v>19</v>
      </c>
    </row>
    <row r="15" spans="1:9" x14ac:dyDescent="0.25">
      <c r="A15" s="15"/>
      <c r="B15" s="15" t="s">
        <v>23</v>
      </c>
      <c r="C15" s="23">
        <v>2069398</v>
      </c>
      <c r="D15" s="23">
        <v>2361111</v>
      </c>
      <c r="E15" s="23">
        <f>4494/2</f>
        <v>2247</v>
      </c>
      <c r="F15" s="23">
        <v>3117</v>
      </c>
      <c r="G15" s="28" t="s">
        <v>44</v>
      </c>
      <c r="H15" s="28" t="s">
        <v>44</v>
      </c>
      <c r="I15" s="15" t="s">
        <v>31</v>
      </c>
    </row>
    <row r="16" spans="1:9" x14ac:dyDescent="0.25">
      <c r="A16" s="20" t="s">
        <v>26</v>
      </c>
      <c r="B16" s="18" t="s">
        <v>29</v>
      </c>
      <c r="C16" s="24">
        <f>C17</f>
        <v>2731441.5</v>
      </c>
      <c r="D16" s="24">
        <f>D17</f>
        <v>1720000</v>
      </c>
      <c r="E16" s="24">
        <f>E17</f>
        <v>101.5</v>
      </c>
      <c r="F16" s="24">
        <f>F17</f>
        <v>140</v>
      </c>
      <c r="G16" s="27" t="s">
        <v>44</v>
      </c>
      <c r="H16" s="27" t="s">
        <v>44</v>
      </c>
      <c r="I16" s="21" t="s">
        <v>30</v>
      </c>
    </row>
    <row r="17" spans="1:9" x14ac:dyDescent="0.25">
      <c r="A17" s="15"/>
      <c r="B17" s="15" t="s">
        <v>23</v>
      </c>
      <c r="C17" s="23">
        <f>5462883/2</f>
        <v>2731441.5</v>
      </c>
      <c r="D17" s="23">
        <v>1720000</v>
      </c>
      <c r="E17" s="23">
        <f>203/2</f>
        <v>101.5</v>
      </c>
      <c r="F17" s="23">
        <v>140</v>
      </c>
      <c r="G17" s="28" t="s">
        <v>44</v>
      </c>
      <c r="H17" s="28" t="s">
        <v>44</v>
      </c>
      <c r="I17" s="15" t="s">
        <v>31</v>
      </c>
    </row>
    <row r="18" spans="1:9" x14ac:dyDescent="0.25">
      <c r="A18" s="20" t="s">
        <v>32</v>
      </c>
      <c r="B18" s="18" t="s">
        <v>37</v>
      </c>
      <c r="C18" s="24">
        <f>C19+C20+C21+C22</f>
        <v>8299653.5</v>
      </c>
      <c r="D18" s="24">
        <f>D19+D20+D21+D22</f>
        <v>9289618</v>
      </c>
      <c r="E18" s="24">
        <f>E19+E20+E21+E22</f>
        <v>365411</v>
      </c>
      <c r="F18" s="27" t="s">
        <v>44</v>
      </c>
      <c r="G18" s="24">
        <f>AVERAGE(G19:G22)</f>
        <v>262.01749999999998</v>
      </c>
      <c r="H18" s="24">
        <f>AVERAGE(H19:H22)</f>
        <v>206.75</v>
      </c>
      <c r="I18" s="21" t="s">
        <v>38</v>
      </c>
    </row>
    <row r="19" spans="1:9" x14ac:dyDescent="0.25">
      <c r="A19" s="15"/>
      <c r="B19" s="15" t="s">
        <v>16</v>
      </c>
      <c r="C19" s="23">
        <f>3386187/2</f>
        <v>1693093.5</v>
      </c>
      <c r="D19" s="23">
        <v>1826575</v>
      </c>
      <c r="E19" s="23">
        <f>270246/2</f>
        <v>135123</v>
      </c>
      <c r="F19" s="28" t="s">
        <v>44</v>
      </c>
      <c r="G19" s="23">
        <v>100.48</v>
      </c>
      <c r="H19" s="23">
        <v>76.099999999999994</v>
      </c>
      <c r="I19" s="15" t="s">
        <v>15</v>
      </c>
    </row>
    <row r="20" spans="1:9" x14ac:dyDescent="0.25">
      <c r="A20" s="15"/>
      <c r="B20" s="15" t="s">
        <v>33</v>
      </c>
      <c r="C20" s="23">
        <f>7541491/2</f>
        <v>3770745.5</v>
      </c>
      <c r="D20" s="23">
        <v>4321566</v>
      </c>
      <c r="E20" s="23">
        <f>328076/2</f>
        <v>164038</v>
      </c>
      <c r="F20" s="28" t="s">
        <v>44</v>
      </c>
      <c r="G20" s="23">
        <v>40.39</v>
      </c>
      <c r="H20" s="23">
        <v>35.4</v>
      </c>
      <c r="I20" s="15" t="s">
        <v>28</v>
      </c>
    </row>
    <row r="21" spans="1:9" x14ac:dyDescent="0.25">
      <c r="A21" s="15"/>
      <c r="B21" s="15" t="s">
        <v>34</v>
      </c>
      <c r="C21" s="23">
        <f>5163159/2</f>
        <v>2581579.5</v>
      </c>
      <c r="D21" s="23">
        <v>2861178</v>
      </c>
      <c r="E21" s="23">
        <f>62472/2</f>
        <v>31236</v>
      </c>
      <c r="F21" s="28" t="s">
        <v>44</v>
      </c>
      <c r="G21" s="23">
        <v>407</v>
      </c>
      <c r="H21" s="23">
        <v>246.5</v>
      </c>
      <c r="I21" s="15" t="s">
        <v>36</v>
      </c>
    </row>
    <row r="22" spans="1:9" x14ac:dyDescent="0.25">
      <c r="A22" s="15"/>
      <c r="B22" s="15" t="s">
        <v>35</v>
      </c>
      <c r="C22" s="23">
        <f>508470/2</f>
        <v>254235</v>
      </c>
      <c r="D22" s="23">
        <v>280299</v>
      </c>
      <c r="E22" s="23">
        <f>70028/2</f>
        <v>35014</v>
      </c>
      <c r="F22" s="28" t="s">
        <v>44</v>
      </c>
      <c r="G22" s="23">
        <v>500.2</v>
      </c>
      <c r="H22" s="23">
        <v>469</v>
      </c>
      <c r="I22" s="12" t="s">
        <v>27</v>
      </c>
    </row>
    <row r="23" spans="1:9" x14ac:dyDescent="0.25">
      <c r="A23" s="22" t="s">
        <v>40</v>
      </c>
      <c r="B23" s="22" t="s">
        <v>39</v>
      </c>
      <c r="C23" s="25">
        <f>C9+C16+C18</f>
        <v>17162226</v>
      </c>
      <c r="D23" s="25">
        <f>D9+D16+D18</f>
        <v>17089635</v>
      </c>
      <c r="E23" s="25">
        <f>E9+E16+E18</f>
        <v>396242</v>
      </c>
      <c r="F23" s="25">
        <f>F9+F16</f>
        <v>30522</v>
      </c>
      <c r="G23" s="25">
        <f>G18</f>
        <v>262.01749999999998</v>
      </c>
      <c r="H23" s="25">
        <f>H18</f>
        <v>206.75</v>
      </c>
      <c r="I23" s="22" t="s">
        <v>41</v>
      </c>
    </row>
    <row r="24" spans="1:9" ht="26.25" x14ac:dyDescent="0.25">
      <c r="A24" s="30" t="s">
        <v>51</v>
      </c>
      <c r="I24" s="31" t="s">
        <v>52</v>
      </c>
    </row>
  </sheetData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abSelected="1" zoomScale="85" zoomScaleNormal="85" workbookViewId="0">
      <selection activeCell="C4" sqref="C4"/>
    </sheetView>
  </sheetViews>
  <sheetFormatPr defaultColWidth="11.42578125" defaultRowHeight="15" x14ac:dyDescent="0.25"/>
  <cols>
    <col min="1" max="1" width="11.42578125" style="1"/>
    <col min="2" max="2" width="45" style="1" bestFit="1" customWidth="1"/>
    <col min="3" max="8" width="15.7109375" style="1" customWidth="1"/>
    <col min="9" max="9" width="50.5703125" style="1" bestFit="1" customWidth="1"/>
    <col min="10" max="16384" width="11.42578125" style="1"/>
  </cols>
  <sheetData>
    <row r="1" spans="1:9" ht="15.75" x14ac:dyDescent="0.25">
      <c r="A1" s="26" t="s">
        <v>0</v>
      </c>
      <c r="I1" s="29" t="s">
        <v>57</v>
      </c>
    </row>
    <row r="2" spans="1:9" ht="15.75" x14ac:dyDescent="0.25">
      <c r="A2" s="26" t="s">
        <v>1</v>
      </c>
      <c r="I2" s="29" t="s">
        <v>58</v>
      </c>
    </row>
    <row r="3" spans="1:9" ht="6" customHeight="1" x14ac:dyDescent="0.25"/>
    <row r="4" spans="1:9" x14ac:dyDescent="0.25">
      <c r="A4" s="2"/>
      <c r="B4" s="3"/>
      <c r="C4" s="37">
        <v>2017</v>
      </c>
      <c r="D4" s="5"/>
      <c r="E4" s="5"/>
      <c r="F4" s="5"/>
      <c r="G4" s="5"/>
      <c r="H4" s="6"/>
      <c r="I4" s="11"/>
    </row>
    <row r="5" spans="1:9" x14ac:dyDescent="0.25">
      <c r="A5" s="13"/>
      <c r="B5" s="14"/>
      <c r="C5" s="7" t="s">
        <v>55</v>
      </c>
      <c r="D5" s="8"/>
      <c r="E5" s="7" t="s">
        <v>42</v>
      </c>
      <c r="F5" s="8"/>
      <c r="G5" s="7" t="s">
        <v>47</v>
      </c>
      <c r="H5" s="8"/>
      <c r="I5" s="15"/>
    </row>
    <row r="6" spans="1:9" x14ac:dyDescent="0.25">
      <c r="A6" s="13" t="s">
        <v>2</v>
      </c>
      <c r="B6" s="14" t="s">
        <v>3</v>
      </c>
      <c r="C6" s="9" t="s">
        <v>56</v>
      </c>
      <c r="D6" s="10"/>
      <c r="E6" s="9" t="s">
        <v>43</v>
      </c>
      <c r="F6" s="10"/>
      <c r="G6" s="9" t="s">
        <v>48</v>
      </c>
      <c r="H6" s="10"/>
      <c r="I6" s="15" t="s">
        <v>9</v>
      </c>
    </row>
    <row r="7" spans="1:9" x14ac:dyDescent="0.25">
      <c r="A7" s="15"/>
      <c r="B7" s="15"/>
      <c r="C7" s="11" t="s">
        <v>5</v>
      </c>
      <c r="D7" s="11" t="s">
        <v>7</v>
      </c>
      <c r="E7" s="11" t="s">
        <v>5</v>
      </c>
      <c r="F7" s="11" t="s">
        <v>7</v>
      </c>
      <c r="G7" s="11" t="s">
        <v>45</v>
      </c>
      <c r="H7" s="11" t="s">
        <v>7</v>
      </c>
      <c r="I7" s="15"/>
    </row>
    <row r="8" spans="1:9" x14ac:dyDescent="0.25">
      <c r="A8" s="12"/>
      <c r="B8" s="12"/>
      <c r="C8" s="12" t="s">
        <v>6</v>
      </c>
      <c r="D8" s="12" t="s">
        <v>8</v>
      </c>
      <c r="E8" s="12" t="s">
        <v>6</v>
      </c>
      <c r="F8" s="12" t="s">
        <v>8</v>
      </c>
      <c r="G8" s="12" t="s">
        <v>46</v>
      </c>
      <c r="H8" s="12" t="s">
        <v>8</v>
      </c>
      <c r="I8" s="12"/>
    </row>
    <row r="9" spans="1:9" x14ac:dyDescent="0.25">
      <c r="A9" s="19" t="s">
        <v>10</v>
      </c>
      <c r="B9" s="17" t="s">
        <v>11</v>
      </c>
      <c r="C9" s="34">
        <f>C10+C11+C12+C13+C14+C15</f>
        <v>12.262260000000001</v>
      </c>
      <c r="D9" s="34">
        <f>D10+D11+D12+D13+D14+D15</f>
        <v>12.005178000000001</v>
      </c>
      <c r="E9" s="24">
        <f>E10+E11+E12+E13+E14+E15</f>
        <v>61459</v>
      </c>
      <c r="F9" s="24">
        <f>F10+F11+F12+F13+F14+F15</f>
        <v>88698</v>
      </c>
      <c r="G9" s="27" t="s">
        <v>44</v>
      </c>
      <c r="H9" s="27" t="s">
        <v>44</v>
      </c>
      <c r="I9" s="17" t="s">
        <v>12</v>
      </c>
    </row>
    <row r="10" spans="1:9" x14ac:dyDescent="0.25">
      <c r="A10" s="15"/>
      <c r="B10" s="16" t="s">
        <v>13</v>
      </c>
      <c r="C10" s="35">
        <v>0.65988500000000005</v>
      </c>
      <c r="D10" s="35">
        <v>0.63785000000000003</v>
      </c>
      <c r="E10" s="23">
        <v>22000</v>
      </c>
      <c r="F10" s="23">
        <v>22422</v>
      </c>
      <c r="G10" s="28" t="s">
        <v>44</v>
      </c>
      <c r="H10" s="28" t="s">
        <v>44</v>
      </c>
      <c r="I10" s="15" t="s">
        <v>14</v>
      </c>
    </row>
    <row r="11" spans="1:9" x14ac:dyDescent="0.25">
      <c r="A11" s="15"/>
      <c r="B11" s="15" t="s">
        <v>16</v>
      </c>
      <c r="C11" s="35">
        <v>0.65027800000000002</v>
      </c>
      <c r="D11" s="35">
        <v>0.65871999999999997</v>
      </c>
      <c r="E11" s="23">
        <v>11000</v>
      </c>
      <c r="F11" s="23">
        <v>33683</v>
      </c>
      <c r="G11" s="28" t="s">
        <v>44</v>
      </c>
      <c r="H11" s="28" t="s">
        <v>44</v>
      </c>
      <c r="I11" s="15" t="s">
        <v>15</v>
      </c>
    </row>
    <row r="12" spans="1:9" x14ac:dyDescent="0.25">
      <c r="A12" s="15"/>
      <c r="B12" s="15" t="s">
        <v>20</v>
      </c>
      <c r="C12" s="35">
        <v>2.3325650000000002</v>
      </c>
      <c r="D12" s="35">
        <v>2.1889210000000001</v>
      </c>
      <c r="E12" s="23">
        <v>14659</v>
      </c>
      <c r="F12" s="23">
        <v>17880</v>
      </c>
      <c r="G12" s="28" t="s">
        <v>44</v>
      </c>
      <c r="H12" s="28" t="s">
        <v>44</v>
      </c>
      <c r="I12" s="15" t="s">
        <v>17</v>
      </c>
    </row>
    <row r="13" spans="1:9" x14ac:dyDescent="0.25">
      <c r="A13" s="15"/>
      <c r="B13" s="15" t="s">
        <v>21</v>
      </c>
      <c r="C13" s="35">
        <v>1.178058</v>
      </c>
      <c r="D13" s="35">
        <v>1.1641140000000001</v>
      </c>
      <c r="E13" s="23">
        <v>3306</v>
      </c>
      <c r="F13" s="23">
        <v>1996</v>
      </c>
      <c r="G13" s="28" t="s">
        <v>44</v>
      </c>
      <c r="H13" s="28" t="s">
        <v>44</v>
      </c>
      <c r="I13" s="15" t="s">
        <v>18</v>
      </c>
    </row>
    <row r="14" spans="1:9" x14ac:dyDescent="0.25">
      <c r="A14" s="15"/>
      <c r="B14" s="15" t="s">
        <v>22</v>
      </c>
      <c r="C14" s="35">
        <v>2.4630580000000002</v>
      </c>
      <c r="D14" s="35">
        <v>2.3124020000000001</v>
      </c>
      <c r="E14" s="23">
        <v>6000</v>
      </c>
      <c r="F14" s="23">
        <v>5633</v>
      </c>
      <c r="G14" s="28" t="s">
        <v>44</v>
      </c>
      <c r="H14" s="28" t="s">
        <v>44</v>
      </c>
      <c r="I14" s="15" t="s">
        <v>19</v>
      </c>
    </row>
    <row r="15" spans="1:9" x14ac:dyDescent="0.25">
      <c r="A15" s="15"/>
      <c r="B15" s="15" t="s">
        <v>23</v>
      </c>
      <c r="C15" s="35">
        <v>4.9784160000000002</v>
      </c>
      <c r="D15" s="35">
        <v>5.0431710000000001</v>
      </c>
      <c r="E15" s="23">
        <v>4494</v>
      </c>
      <c r="F15" s="23">
        <v>7084</v>
      </c>
      <c r="G15" s="28" t="s">
        <v>44</v>
      </c>
      <c r="H15" s="28" t="s">
        <v>44</v>
      </c>
      <c r="I15" s="15" t="s">
        <v>31</v>
      </c>
    </row>
    <row r="16" spans="1:9" x14ac:dyDescent="0.25">
      <c r="A16" s="20" t="s">
        <v>26</v>
      </c>
      <c r="B16" s="18" t="s">
        <v>29</v>
      </c>
      <c r="C16" s="34">
        <f>C17</f>
        <v>5.4628829999999997</v>
      </c>
      <c r="D16" s="34">
        <f>D17</f>
        <v>5.4628829999999997</v>
      </c>
      <c r="E16" s="24">
        <f>E17</f>
        <v>203</v>
      </c>
      <c r="F16" s="24">
        <f>F17</f>
        <v>400</v>
      </c>
      <c r="G16" s="27" t="s">
        <v>44</v>
      </c>
      <c r="H16" s="27" t="s">
        <v>44</v>
      </c>
      <c r="I16" s="21" t="s">
        <v>30</v>
      </c>
    </row>
    <row r="17" spans="1:9" x14ac:dyDescent="0.25">
      <c r="A17" s="15"/>
      <c r="B17" s="15" t="s">
        <v>23</v>
      </c>
      <c r="C17" s="35">
        <v>5.4628829999999997</v>
      </c>
      <c r="D17" s="35">
        <v>5.4628829999999997</v>
      </c>
      <c r="E17" s="23">
        <v>203</v>
      </c>
      <c r="F17" s="23">
        <v>400</v>
      </c>
      <c r="G17" s="28" t="s">
        <v>44</v>
      </c>
      <c r="H17" s="28" t="s">
        <v>44</v>
      </c>
      <c r="I17" s="15" t="s">
        <v>31</v>
      </c>
    </row>
    <row r="18" spans="1:9" x14ac:dyDescent="0.25">
      <c r="A18" s="20" t="s">
        <v>32</v>
      </c>
      <c r="B18" s="18" t="s">
        <v>37</v>
      </c>
      <c r="C18" s="34">
        <f>C19+C20+C21+C22</f>
        <v>16.599307</v>
      </c>
      <c r="D18" s="34">
        <f>D19+D20+D21+D22</f>
        <v>16.563984999999999</v>
      </c>
      <c r="E18" s="24">
        <f>E19+E20+E21+E22</f>
        <v>730822</v>
      </c>
      <c r="F18" s="27">
        <f>F19+F20+F21+F22</f>
        <v>534080</v>
      </c>
      <c r="G18" s="24">
        <f>AVERAGE(G19:G22)</f>
        <v>262.01749999999998</v>
      </c>
      <c r="H18" s="24">
        <f>AVERAGE(H19:H22)</f>
        <v>172.3075</v>
      </c>
      <c r="I18" s="21" t="s">
        <v>38</v>
      </c>
    </row>
    <row r="19" spans="1:9" x14ac:dyDescent="0.25">
      <c r="A19" s="15"/>
      <c r="B19" s="15" t="s">
        <v>16</v>
      </c>
      <c r="C19" s="35">
        <v>3.3861870000000001</v>
      </c>
      <c r="D19" s="35">
        <v>3.2883719999999999</v>
      </c>
      <c r="E19" s="23">
        <v>270246</v>
      </c>
      <c r="F19" s="28">
        <v>177317</v>
      </c>
      <c r="G19" s="23">
        <v>100.48</v>
      </c>
      <c r="H19" s="23">
        <v>58.23</v>
      </c>
      <c r="I19" s="15" t="s">
        <v>15</v>
      </c>
    </row>
    <row r="20" spans="1:9" x14ac:dyDescent="0.25">
      <c r="A20" s="15"/>
      <c r="B20" s="15" t="s">
        <v>33</v>
      </c>
      <c r="C20" s="35">
        <v>7.5414909999999997</v>
      </c>
      <c r="D20" s="35">
        <v>7.5570389999999996</v>
      </c>
      <c r="E20" s="23">
        <v>328076</v>
      </c>
      <c r="F20" s="28">
        <v>300856</v>
      </c>
      <c r="G20" s="23">
        <v>40.39</v>
      </c>
      <c r="H20" s="23">
        <v>27.1</v>
      </c>
      <c r="I20" s="15" t="s">
        <v>28</v>
      </c>
    </row>
    <row r="21" spans="1:9" x14ac:dyDescent="0.25">
      <c r="A21" s="15"/>
      <c r="B21" s="15" t="s">
        <v>34</v>
      </c>
      <c r="C21" s="35">
        <v>5.1631590000000003</v>
      </c>
      <c r="D21" s="35">
        <v>5.1773490000000004</v>
      </c>
      <c r="E21" s="23">
        <v>62472</v>
      </c>
      <c r="F21" s="28">
        <v>27551</v>
      </c>
      <c r="G21" s="23">
        <v>407</v>
      </c>
      <c r="H21" s="23">
        <v>132.1</v>
      </c>
      <c r="I21" s="15" t="s">
        <v>36</v>
      </c>
    </row>
    <row r="22" spans="1:9" x14ac:dyDescent="0.25">
      <c r="A22" s="15"/>
      <c r="B22" s="15" t="s">
        <v>35</v>
      </c>
      <c r="C22" s="35">
        <v>0.50846999999999998</v>
      </c>
      <c r="D22" s="35">
        <v>0.54122499999999996</v>
      </c>
      <c r="E22" s="23">
        <v>70028</v>
      </c>
      <c r="F22" s="28">
        <v>28356</v>
      </c>
      <c r="G22" s="23">
        <v>500.2</v>
      </c>
      <c r="H22" s="23">
        <v>471.8</v>
      </c>
      <c r="I22" s="12" t="s">
        <v>27</v>
      </c>
    </row>
    <row r="23" spans="1:9" x14ac:dyDescent="0.25">
      <c r="A23" s="22" t="s">
        <v>40</v>
      </c>
      <c r="B23" s="22" t="s">
        <v>39</v>
      </c>
      <c r="C23" s="36">
        <f>C9+C16+C18</f>
        <v>34.324449999999999</v>
      </c>
      <c r="D23" s="36">
        <f>D9+D16+D18</f>
        <v>34.032045999999994</v>
      </c>
      <c r="E23" s="25">
        <f>E9+E16+E18</f>
        <v>792484</v>
      </c>
      <c r="F23" s="25">
        <f>F9+F16+F18</f>
        <v>623178</v>
      </c>
      <c r="G23" s="25">
        <f>G18</f>
        <v>262.01749999999998</v>
      </c>
      <c r="H23" s="25">
        <f>H18</f>
        <v>172.3075</v>
      </c>
      <c r="I23" s="22" t="s">
        <v>41</v>
      </c>
    </row>
    <row r="24" spans="1:9" ht="26.25" x14ac:dyDescent="0.25">
      <c r="A24" s="30" t="s">
        <v>51</v>
      </c>
      <c r="I24" s="31" t="s">
        <v>52</v>
      </c>
    </row>
  </sheetData>
  <pageMargins left="0.70866141732283472" right="0.70866141732283472" top="0.74803149606299213" bottom="0.74803149606299213" header="0.31496062992125984" footer="0.31496062992125984"/>
  <pageSetup paperSize="9" scale="65" orientation="landscape" verticalDpi="0" r:id="rId1"/>
  <headerFooter>
    <oddHeader>&amp;L&amp;"Times New Roman,Regular"Fiskālās disciplīnas padomes starpziņojums par SP 2018./21.
Fiscal discipline surveillance interim report on SP 2018/21&amp;R&amp;"Times New Roman,Regular"3. pielikums
Annex 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zoomScale="85" zoomScaleNormal="85" workbookViewId="0">
      <selection activeCell="C10" sqref="C10"/>
    </sheetView>
  </sheetViews>
  <sheetFormatPr defaultColWidth="11.42578125" defaultRowHeight="15" x14ac:dyDescent="0.25"/>
  <cols>
    <col min="1" max="1" width="11.42578125" style="1"/>
    <col min="2" max="2" width="45" style="1" bestFit="1" customWidth="1"/>
    <col min="3" max="8" width="15.7109375" style="1" customWidth="1"/>
    <col min="9" max="9" width="50.5703125" style="1" bestFit="1" customWidth="1"/>
    <col min="10" max="16384" width="11.42578125" style="1"/>
  </cols>
  <sheetData>
    <row r="1" spans="1:9" ht="15.75" x14ac:dyDescent="0.25">
      <c r="A1" s="26" t="s">
        <v>0</v>
      </c>
      <c r="I1" s="29" t="s">
        <v>53</v>
      </c>
    </row>
    <row r="2" spans="1:9" ht="15.75" x14ac:dyDescent="0.25">
      <c r="A2" s="26" t="s">
        <v>1</v>
      </c>
      <c r="I2" s="29" t="s">
        <v>54</v>
      </c>
    </row>
    <row r="3" spans="1:9" ht="6" customHeight="1" x14ac:dyDescent="0.25"/>
    <row r="4" spans="1:9" x14ac:dyDescent="0.25">
      <c r="A4" s="2"/>
      <c r="B4" s="3"/>
      <c r="C4" s="4">
        <v>2017</v>
      </c>
      <c r="D4" s="5"/>
      <c r="E4" s="5"/>
      <c r="F4" s="5"/>
      <c r="G4" s="5"/>
      <c r="H4" s="6"/>
      <c r="I4" s="11"/>
    </row>
    <row r="5" spans="1:9" x14ac:dyDescent="0.25">
      <c r="A5" s="13"/>
      <c r="B5" s="14"/>
      <c r="C5" s="7" t="s">
        <v>24</v>
      </c>
      <c r="D5" s="8"/>
      <c r="E5" s="7" t="s">
        <v>42</v>
      </c>
      <c r="F5" s="8"/>
      <c r="G5" s="7" t="s">
        <v>47</v>
      </c>
      <c r="H5" s="8"/>
      <c r="I5" s="15"/>
    </row>
    <row r="6" spans="1:9" x14ac:dyDescent="0.25">
      <c r="A6" s="13" t="s">
        <v>2</v>
      </c>
      <c r="B6" s="14" t="s">
        <v>3</v>
      </c>
      <c r="C6" s="9" t="s">
        <v>25</v>
      </c>
      <c r="D6" s="10"/>
      <c r="E6" s="9" t="s">
        <v>43</v>
      </c>
      <c r="F6" s="10"/>
      <c r="G6" s="9" t="s">
        <v>48</v>
      </c>
      <c r="H6" s="10"/>
      <c r="I6" s="15" t="s">
        <v>9</v>
      </c>
    </row>
    <row r="7" spans="1:9" x14ac:dyDescent="0.25">
      <c r="A7" s="15"/>
      <c r="B7" s="15"/>
      <c r="C7" s="11" t="s">
        <v>5</v>
      </c>
      <c r="D7" s="11" t="s">
        <v>7</v>
      </c>
      <c r="E7" s="11" t="s">
        <v>5</v>
      </c>
      <c r="F7" s="11" t="s">
        <v>7</v>
      </c>
      <c r="G7" s="11" t="s">
        <v>45</v>
      </c>
      <c r="H7" s="11" t="s">
        <v>7</v>
      </c>
      <c r="I7" s="15"/>
    </row>
    <row r="8" spans="1:9" x14ac:dyDescent="0.25">
      <c r="A8" s="12"/>
      <c r="B8" s="12"/>
      <c r="C8" s="12" t="s">
        <v>6</v>
      </c>
      <c r="D8" s="12" t="s">
        <v>8</v>
      </c>
      <c r="E8" s="12" t="s">
        <v>6</v>
      </c>
      <c r="F8" s="12" t="s">
        <v>8</v>
      </c>
      <c r="G8" s="12" t="s">
        <v>46</v>
      </c>
      <c r="H8" s="12" t="s">
        <v>8</v>
      </c>
      <c r="I8" s="12"/>
    </row>
    <row r="9" spans="1:9" x14ac:dyDescent="0.25">
      <c r="A9" s="19" t="s">
        <v>10</v>
      </c>
      <c r="B9" s="17" t="s">
        <v>11</v>
      </c>
      <c r="C9" s="24">
        <f>C10+C11+C12+C13+C14+C15</f>
        <v>12262260</v>
      </c>
      <c r="D9" s="24">
        <f>D10+D11+D12+D13+D14+D15</f>
        <v>12005178</v>
      </c>
      <c r="E9" s="24">
        <f>E10+E11+E12+E13+E14+E15</f>
        <v>61459</v>
      </c>
      <c r="F9" s="24">
        <f>F10+F11+F12+F13+F14+F15</f>
        <v>88698</v>
      </c>
      <c r="G9" s="27" t="s">
        <v>44</v>
      </c>
      <c r="H9" s="27" t="s">
        <v>44</v>
      </c>
      <c r="I9" s="17" t="s">
        <v>12</v>
      </c>
    </row>
    <row r="10" spans="1:9" x14ac:dyDescent="0.25">
      <c r="A10" s="15"/>
      <c r="B10" s="16" t="s">
        <v>13</v>
      </c>
      <c r="C10" s="23">
        <v>659885</v>
      </c>
      <c r="D10" s="23">
        <v>637850</v>
      </c>
      <c r="E10" s="23">
        <v>22000</v>
      </c>
      <c r="F10" s="23">
        <v>22422</v>
      </c>
      <c r="G10" s="28" t="s">
        <v>44</v>
      </c>
      <c r="H10" s="28" t="s">
        <v>44</v>
      </c>
      <c r="I10" s="15" t="s">
        <v>14</v>
      </c>
    </row>
    <row r="11" spans="1:9" x14ac:dyDescent="0.25">
      <c r="A11" s="15"/>
      <c r="B11" s="15" t="s">
        <v>16</v>
      </c>
      <c r="C11" s="23">
        <v>650278</v>
      </c>
      <c r="D11" s="23">
        <v>658720</v>
      </c>
      <c r="E11" s="23">
        <v>11000</v>
      </c>
      <c r="F11" s="23">
        <v>33683</v>
      </c>
      <c r="G11" s="28" t="s">
        <v>44</v>
      </c>
      <c r="H11" s="28" t="s">
        <v>44</v>
      </c>
      <c r="I11" s="15" t="s">
        <v>15</v>
      </c>
    </row>
    <row r="12" spans="1:9" x14ac:dyDescent="0.25">
      <c r="A12" s="15"/>
      <c r="B12" s="15" t="s">
        <v>20</v>
      </c>
      <c r="C12" s="23">
        <v>2332565</v>
      </c>
      <c r="D12" s="23">
        <v>2188921</v>
      </c>
      <c r="E12" s="23">
        <v>14659</v>
      </c>
      <c r="F12" s="23">
        <v>17880</v>
      </c>
      <c r="G12" s="28" t="s">
        <v>44</v>
      </c>
      <c r="H12" s="28" t="s">
        <v>44</v>
      </c>
      <c r="I12" s="15" t="s">
        <v>17</v>
      </c>
    </row>
    <row r="13" spans="1:9" x14ac:dyDescent="0.25">
      <c r="A13" s="15"/>
      <c r="B13" s="15" t="s">
        <v>21</v>
      </c>
      <c r="C13" s="23">
        <v>1178058</v>
      </c>
      <c r="D13" s="23">
        <v>1164114</v>
      </c>
      <c r="E13" s="23">
        <v>3306</v>
      </c>
      <c r="F13" s="23">
        <v>1996</v>
      </c>
      <c r="G13" s="28" t="s">
        <v>44</v>
      </c>
      <c r="H13" s="28" t="s">
        <v>44</v>
      </c>
      <c r="I13" s="15" t="s">
        <v>18</v>
      </c>
    </row>
    <row r="14" spans="1:9" x14ac:dyDescent="0.25">
      <c r="A14" s="15"/>
      <c r="B14" s="15" t="s">
        <v>22</v>
      </c>
      <c r="C14" s="23">
        <v>2463058</v>
      </c>
      <c r="D14" s="23">
        <v>2312402</v>
      </c>
      <c r="E14" s="23">
        <v>6000</v>
      </c>
      <c r="F14" s="23">
        <v>5633</v>
      </c>
      <c r="G14" s="28" t="s">
        <v>44</v>
      </c>
      <c r="H14" s="28" t="s">
        <v>44</v>
      </c>
      <c r="I14" s="15" t="s">
        <v>19</v>
      </c>
    </row>
    <row r="15" spans="1:9" x14ac:dyDescent="0.25">
      <c r="A15" s="15"/>
      <c r="B15" s="15" t="s">
        <v>23</v>
      </c>
      <c r="C15" s="23">
        <v>4978416</v>
      </c>
      <c r="D15" s="23">
        <v>5043171</v>
      </c>
      <c r="E15" s="23">
        <v>4494</v>
      </c>
      <c r="F15" s="23">
        <v>7084</v>
      </c>
      <c r="G15" s="28" t="s">
        <v>44</v>
      </c>
      <c r="H15" s="28" t="s">
        <v>44</v>
      </c>
      <c r="I15" s="15" t="s">
        <v>31</v>
      </c>
    </row>
    <row r="16" spans="1:9" x14ac:dyDescent="0.25">
      <c r="A16" s="20" t="s">
        <v>26</v>
      </c>
      <c r="B16" s="18" t="s">
        <v>29</v>
      </c>
      <c r="C16" s="24">
        <f>C17</f>
        <v>5462883</v>
      </c>
      <c r="D16" s="24">
        <f>D17</f>
        <v>5462883</v>
      </c>
      <c r="E16" s="24">
        <f>E17</f>
        <v>203</v>
      </c>
      <c r="F16" s="24">
        <f>F17</f>
        <v>400</v>
      </c>
      <c r="G16" s="27" t="s">
        <v>44</v>
      </c>
      <c r="H16" s="27" t="s">
        <v>44</v>
      </c>
      <c r="I16" s="21" t="s">
        <v>30</v>
      </c>
    </row>
    <row r="17" spans="1:9" x14ac:dyDescent="0.25">
      <c r="A17" s="15"/>
      <c r="B17" s="15" t="s">
        <v>23</v>
      </c>
      <c r="C17" s="23">
        <v>5462883</v>
      </c>
      <c r="D17" s="23">
        <v>5462883</v>
      </c>
      <c r="E17" s="23">
        <v>203</v>
      </c>
      <c r="F17" s="23">
        <v>400</v>
      </c>
      <c r="G17" s="28" t="s">
        <v>44</v>
      </c>
      <c r="H17" s="28" t="s">
        <v>44</v>
      </c>
      <c r="I17" s="15" t="s">
        <v>31</v>
      </c>
    </row>
    <row r="18" spans="1:9" x14ac:dyDescent="0.25">
      <c r="A18" s="20" t="s">
        <v>32</v>
      </c>
      <c r="B18" s="18" t="s">
        <v>37</v>
      </c>
      <c r="C18" s="24">
        <f>C19+C20+C21+C22</f>
        <v>16599307</v>
      </c>
      <c r="D18" s="24">
        <f>D19+D20+D21+D22</f>
        <v>16563985</v>
      </c>
      <c r="E18" s="24">
        <f>E19+E20+E21+E22</f>
        <v>730822</v>
      </c>
      <c r="F18" s="27">
        <f>F19+F20+F21+F22</f>
        <v>534080</v>
      </c>
      <c r="G18" s="24">
        <f>AVERAGE(G19:G22)</f>
        <v>262.01749999999998</v>
      </c>
      <c r="H18" s="24">
        <f>AVERAGE(H19:H22)</f>
        <v>172.3075</v>
      </c>
      <c r="I18" s="21" t="s">
        <v>38</v>
      </c>
    </row>
    <row r="19" spans="1:9" x14ac:dyDescent="0.25">
      <c r="A19" s="15"/>
      <c r="B19" s="15" t="s">
        <v>16</v>
      </c>
      <c r="C19" s="23">
        <v>3386187</v>
      </c>
      <c r="D19" s="23">
        <v>3288372</v>
      </c>
      <c r="E19" s="23">
        <v>270246</v>
      </c>
      <c r="F19" s="28">
        <v>177317</v>
      </c>
      <c r="G19" s="23">
        <v>100.48</v>
      </c>
      <c r="H19" s="23">
        <v>58.23</v>
      </c>
      <c r="I19" s="15" t="s">
        <v>15</v>
      </c>
    </row>
    <row r="20" spans="1:9" x14ac:dyDescent="0.25">
      <c r="A20" s="15"/>
      <c r="B20" s="15" t="s">
        <v>33</v>
      </c>
      <c r="C20" s="23">
        <v>7541491</v>
      </c>
      <c r="D20" s="23">
        <v>7557039</v>
      </c>
      <c r="E20" s="23">
        <v>328076</v>
      </c>
      <c r="F20" s="28">
        <v>300856</v>
      </c>
      <c r="G20" s="23">
        <v>40.39</v>
      </c>
      <c r="H20" s="23">
        <v>27.1</v>
      </c>
      <c r="I20" s="15" t="s">
        <v>28</v>
      </c>
    </row>
    <row r="21" spans="1:9" x14ac:dyDescent="0.25">
      <c r="A21" s="15"/>
      <c r="B21" s="15" t="s">
        <v>34</v>
      </c>
      <c r="C21" s="23">
        <v>5163159</v>
      </c>
      <c r="D21" s="23">
        <v>5177349</v>
      </c>
      <c r="E21" s="23">
        <v>62472</v>
      </c>
      <c r="F21" s="28">
        <v>27551</v>
      </c>
      <c r="G21" s="23">
        <v>407</v>
      </c>
      <c r="H21" s="23">
        <v>132.1</v>
      </c>
      <c r="I21" s="15" t="s">
        <v>36</v>
      </c>
    </row>
    <row r="22" spans="1:9" x14ac:dyDescent="0.25">
      <c r="A22" s="15"/>
      <c r="B22" s="15" t="s">
        <v>35</v>
      </c>
      <c r="C22" s="23">
        <v>508470</v>
      </c>
      <c r="D22" s="23">
        <v>541225</v>
      </c>
      <c r="E22" s="23">
        <v>70028</v>
      </c>
      <c r="F22" s="28">
        <v>28356</v>
      </c>
      <c r="G22" s="23">
        <v>500.2</v>
      </c>
      <c r="H22" s="23">
        <v>471.8</v>
      </c>
      <c r="I22" s="12" t="s">
        <v>27</v>
      </c>
    </row>
    <row r="23" spans="1:9" x14ac:dyDescent="0.25">
      <c r="A23" s="22" t="s">
        <v>40</v>
      </c>
      <c r="B23" s="22" t="s">
        <v>39</v>
      </c>
      <c r="C23" s="25">
        <f>C9+C16+C18</f>
        <v>34324450</v>
      </c>
      <c r="D23" s="25">
        <f>D9+D16+D18</f>
        <v>34032046</v>
      </c>
      <c r="E23" s="25">
        <f>E9+E16+E18</f>
        <v>792484</v>
      </c>
      <c r="F23" s="25">
        <f>F9+F16+F18</f>
        <v>623178</v>
      </c>
      <c r="G23" s="25">
        <f>G18</f>
        <v>262.01749999999998</v>
      </c>
      <c r="H23" s="25">
        <f>H18</f>
        <v>172.3075</v>
      </c>
      <c r="I23" s="22" t="s">
        <v>41</v>
      </c>
    </row>
    <row r="24" spans="1:9" ht="26.25" x14ac:dyDescent="0.25">
      <c r="A24" s="30" t="s">
        <v>51</v>
      </c>
      <c r="I24" s="31" t="s">
        <v>52</v>
      </c>
    </row>
  </sheetData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115" zoomScaleNormal="100" zoomScaleSheetLayoutView="115" workbookViewId="0"/>
  </sheetViews>
  <sheetFormatPr defaultRowHeight="15" x14ac:dyDescent="0.25"/>
  <sheetData/>
  <pageMargins left="0.7" right="0.7" top="0.75" bottom="0.75" header="0.3" footer="0.3"/>
  <pageSetup orientation="portrait" verticalDpi="0" r:id="rId1"/>
  <headerFooter>
    <oddHeader>&amp;LFiskālās disciplīnas padomes starpziņojums par SP 2018./21.
Fiscal discipline surveillance interim report on SP 2018/21&amp;R3. pielikums 
Annex 3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F58CCBB6005E9C4F91FE64D77491D1CF" ma:contentTypeVersion="7" ma:contentTypeDescription="Izveidot jaunu dokumentu." ma:contentTypeScope="" ma:versionID="5e512ce049bad84bd051459d684809da">
  <xsd:schema xmlns:xsd="http://www.w3.org/2001/XMLSchema" xmlns:xs="http://www.w3.org/2001/XMLSchema" xmlns:p="http://schemas.microsoft.com/office/2006/metadata/properties" xmlns:ns2="9c5f4703-e5b5-4a71-bd00-8c265978af61" xmlns:ns3="18cde31a-aed2-49ce-b570-e812b29b6342" targetNamespace="http://schemas.microsoft.com/office/2006/metadata/properties" ma:root="true" ma:fieldsID="fdd91807b70de961407cdf1faa21e3a0" ns2:_="" ns3:_="">
    <xsd:import namespace="9c5f4703-e5b5-4a71-bd00-8c265978af61"/>
    <xsd:import namespace="18cde31a-aed2-49ce-b570-e812b29b63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5f4703-e5b5-4a71-bd00-8c265978af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cde31a-aed2-49ce-b570-e812b29b63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793C0B5-AFCD-4741-AF4B-B08AF68D01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5f4703-e5b5-4a71-bd00-8c265978af61"/>
    <ds:schemaRef ds:uri="18cde31a-aed2-49ce-b570-e812b29b63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C783B0-12B3-43AA-B116-4DEB612B52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B2AF8D-EBCB-4B72-9084-D0161C067006}">
  <ds:schemaRefs>
    <ds:schemaRef ds:uri="http://purl.org/dc/terms/"/>
    <ds:schemaRef ds:uri="9c5f4703-e5b5-4a71-bd00-8c265978af61"/>
    <ds:schemaRef ds:uri="http://schemas.microsoft.com/office/2006/documentManagement/types"/>
    <ds:schemaRef ds:uri="http://schemas.microsoft.com/office/2006/metadata/properties"/>
    <ds:schemaRef ds:uri="18cde31a-aed2-49ce-b570-e812b29b6342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2017_I</vt:lpstr>
      <vt:lpstr>3.pielikums_Annex3</vt:lpstr>
      <vt:lpstr>2017_mio</vt:lpstr>
      <vt:lpstr>3.pielikuma_attēls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Fiskālās disciplīnas uzraudzības starpziņojums par Latvijas Stabilitātes programmu 2018.-2021.gadam</dc:title>
  <dc:creator>Fiskālās disciplīnas padome</dc:creator>
  <dc:description>D.Kalsone_x000d_
dace.kalsone@fdp.gov.lv, 67083650</dc:description>
  <cp:lastModifiedBy>Dace Kalsone</cp:lastModifiedBy>
  <cp:lastPrinted>2018-04-07T13:39:26Z</cp:lastPrinted>
  <dcterms:created xsi:type="dcterms:W3CDTF">2018-01-22T15:20:07Z</dcterms:created>
  <dcterms:modified xsi:type="dcterms:W3CDTF">2018-04-09T06:58:43Z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0x010100F58CCBB6005E9C4F91FE64D77491D1CF</vt:lpwstr>
  </property>
</Properties>
</file>