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21/"/>
    </mc:Choice>
  </mc:AlternateContent>
  <xr:revisionPtr revIDLastSave="706" documentId="8_{30BE7736-0957-4257-A065-5A76332FEB3D}" xr6:coauthVersionLast="47" xr6:coauthVersionMax="47" xr10:uidLastSave="{79766FDC-785C-45D4-A24D-3311F5A0640A}"/>
  <bookViews>
    <workbookView xWindow="-120" yWindow="-120" windowWidth="29040" windowHeight="15840" tabRatio="59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Grafiki" sheetId="17" r:id="rId6"/>
    <sheet name="5" sheetId="9" state="hidden" r:id="rId7"/>
    <sheet name="6" sheetId="15" state="hidden" r:id="rId8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6" i="17" l="1"/>
  <c r="I166" i="17" s="1"/>
  <c r="H167" i="17"/>
  <c r="H168" i="17"/>
  <c r="H169" i="17"/>
  <c r="H170" i="17"/>
  <c r="H171" i="17"/>
  <c r="G167" i="17"/>
  <c r="G168" i="17"/>
  <c r="G169" i="17"/>
  <c r="G170" i="17"/>
  <c r="G171" i="17"/>
  <c r="G166" i="17"/>
  <c r="H153" i="17"/>
  <c r="H154" i="17"/>
  <c r="H155" i="17"/>
  <c r="H156" i="17"/>
  <c r="H157" i="17"/>
  <c r="H152" i="17"/>
  <c r="G153" i="17"/>
  <c r="G154" i="17"/>
  <c r="G155" i="17"/>
  <c r="G156" i="17"/>
  <c r="G157" i="17"/>
  <c r="G152" i="17"/>
  <c r="I167" i="17"/>
  <c r="I168" i="17"/>
  <c r="I169" i="17"/>
  <c r="I170" i="17"/>
  <c r="I171" i="17"/>
  <c r="I152" i="17"/>
  <c r="I153" i="17"/>
  <c r="I154" i="17"/>
  <c r="I155" i="17"/>
  <c r="I156" i="17"/>
  <c r="I157" i="17"/>
  <c r="C167" i="17"/>
  <c r="C168" i="17"/>
  <c r="D168" i="17" s="1"/>
  <c r="C169" i="17"/>
  <c r="C170" i="17"/>
  <c r="C171" i="17"/>
  <c r="C172" i="17"/>
  <c r="C173" i="17"/>
  <c r="C166" i="17"/>
  <c r="B167" i="17"/>
  <c r="B168" i="17"/>
  <c r="B169" i="17"/>
  <c r="B170" i="17"/>
  <c r="D170" i="17" s="1"/>
  <c r="B171" i="17"/>
  <c r="B172" i="17"/>
  <c r="B173" i="17"/>
  <c r="B166" i="17"/>
  <c r="C153" i="17"/>
  <c r="C154" i="17"/>
  <c r="D154" i="17" s="1"/>
  <c r="C155" i="17"/>
  <c r="C156" i="17"/>
  <c r="C157" i="17"/>
  <c r="C158" i="17"/>
  <c r="C159" i="17"/>
  <c r="C152" i="17"/>
  <c r="B153" i="17"/>
  <c r="B154" i="17"/>
  <c r="B155" i="17"/>
  <c r="B156" i="17"/>
  <c r="D156" i="17" s="1"/>
  <c r="B157" i="17"/>
  <c r="B158" i="17"/>
  <c r="D158" i="17" s="1"/>
  <c r="B159" i="17"/>
  <c r="B152" i="17"/>
  <c r="D152" i="17" s="1"/>
  <c r="D155" i="17"/>
  <c r="D159" i="17"/>
  <c r="D173" i="17"/>
  <c r="D172" i="17"/>
  <c r="D171" i="17"/>
  <c r="D169" i="17"/>
  <c r="D167" i="17"/>
  <c r="D157" i="17"/>
  <c r="D153" i="17"/>
  <c r="D166" i="17" l="1"/>
  <c r="G131" i="17"/>
  <c r="H131" i="17"/>
  <c r="I131" i="17"/>
  <c r="J131" i="17"/>
  <c r="K131" i="17"/>
  <c r="L131" i="17"/>
  <c r="M131" i="17"/>
  <c r="N131" i="17"/>
  <c r="O131" i="17"/>
  <c r="P131" i="17"/>
  <c r="Q131" i="17"/>
  <c r="R131" i="17"/>
  <c r="S131" i="17"/>
  <c r="S133" i="17" s="1"/>
  <c r="T131" i="17"/>
  <c r="T133" i="17" s="1"/>
  <c r="U131" i="17"/>
  <c r="V131" i="17"/>
  <c r="V133" i="17" s="1"/>
  <c r="W131" i="17"/>
  <c r="X131" i="17"/>
  <c r="X133" i="17" s="1"/>
  <c r="Y131" i="17"/>
  <c r="Z131" i="17"/>
  <c r="Z133" i="17" s="1"/>
  <c r="AA131" i="17"/>
  <c r="AA133" i="17" s="1"/>
  <c r="AB131" i="17"/>
  <c r="AC131" i="17"/>
  <c r="AD131" i="17"/>
  <c r="AD133" i="17" s="1"/>
  <c r="AE131" i="17"/>
  <c r="AF131" i="17"/>
  <c r="AF133" i="17" s="1"/>
  <c r="AG131" i="17"/>
  <c r="AH131" i="17"/>
  <c r="AH133" i="17" s="1"/>
  <c r="AI131" i="17"/>
  <c r="AI133" i="17" s="1"/>
  <c r="AJ131" i="17"/>
  <c r="AJ133" i="17" s="1"/>
  <c r="AK131" i="17"/>
  <c r="AL131" i="17"/>
  <c r="AL133" i="17" s="1"/>
  <c r="AM131" i="17"/>
  <c r="AN131" i="17"/>
  <c r="AN133" i="17" s="1"/>
  <c r="AO131" i="17"/>
  <c r="AP131" i="17"/>
  <c r="AP133" i="17" s="1"/>
  <c r="AQ131" i="17"/>
  <c r="AQ133" i="17" s="1"/>
  <c r="AR131" i="17"/>
  <c r="AR133" i="17" s="1"/>
  <c r="AS131" i="17"/>
  <c r="AT131" i="17"/>
  <c r="AT133" i="17" s="1"/>
  <c r="AU131" i="17"/>
  <c r="AV131" i="17"/>
  <c r="AW131" i="17"/>
  <c r="AX131" i="17"/>
  <c r="AX133" i="17" s="1"/>
  <c r="AY131" i="17"/>
  <c r="AY133" i="17" s="1"/>
  <c r="AZ131" i="17"/>
  <c r="AZ133" i="17" s="1"/>
  <c r="BA131" i="17"/>
  <c r="BB131" i="17"/>
  <c r="BB133" i="17" s="1"/>
  <c r="BC131" i="17"/>
  <c r="BD131" i="17"/>
  <c r="BD133" i="17" s="1"/>
  <c r="BE131" i="17"/>
  <c r="BF131" i="17"/>
  <c r="BF133" i="17" s="1"/>
  <c r="BG131" i="17"/>
  <c r="BG133" i="17" s="1"/>
  <c r="F131" i="17"/>
  <c r="AV133" i="17"/>
  <c r="AB133" i="17"/>
  <c r="BE133" i="17"/>
  <c r="BC133" i="17"/>
  <c r="BA133" i="17"/>
  <c r="AW133" i="17"/>
  <c r="AU133" i="17"/>
  <c r="AS133" i="17"/>
  <c r="AO133" i="17"/>
  <c r="AM133" i="17"/>
  <c r="AK133" i="17"/>
  <c r="AG133" i="17"/>
  <c r="AE133" i="17"/>
  <c r="AC133" i="17"/>
  <c r="Y133" i="17"/>
  <c r="W133" i="17"/>
  <c r="U133" i="17"/>
  <c r="BZ8" i="2"/>
  <c r="BY8" i="2"/>
  <c r="BX8" i="2"/>
  <c r="BW8" i="2"/>
  <c r="BV8" i="2"/>
  <c r="BU8" i="2"/>
  <c r="BT8" i="2"/>
  <c r="BS8" i="2"/>
  <c r="BR8" i="2"/>
  <c r="BQ8" i="2"/>
  <c r="BP8" i="2"/>
  <c r="BO8" i="2"/>
  <c r="BM8" i="2"/>
  <c r="BL8" i="2"/>
  <c r="BK8" i="2"/>
  <c r="BJ8" i="2"/>
  <c r="BI8" i="2"/>
  <c r="BH8" i="2"/>
  <c r="BG8" i="2"/>
  <c r="BF8" i="2"/>
  <c r="BE8" i="2"/>
  <c r="BD8" i="2"/>
  <c r="BC8" i="2"/>
  <c r="BB8" i="2"/>
  <c r="AZ8" i="2"/>
  <c r="AY8" i="2"/>
  <c r="AX8" i="2"/>
  <c r="AW8" i="2"/>
  <c r="AV8" i="2"/>
  <c r="AU8" i="2"/>
  <c r="AT8" i="2"/>
  <c r="AS8" i="2"/>
  <c r="AR8" i="2"/>
  <c r="AQ8" i="2"/>
  <c r="AP8" i="2"/>
  <c r="AO8" i="2"/>
  <c r="AM8" i="2"/>
  <c r="AL8" i="2"/>
  <c r="AK8" i="2"/>
  <c r="AJ8" i="2"/>
  <c r="AI8" i="2"/>
  <c r="AH8" i="2"/>
  <c r="AG8" i="2"/>
  <c r="AF8" i="2"/>
  <c r="AE8" i="2"/>
  <c r="AD8" i="2"/>
  <c r="AC8" i="2"/>
  <c r="AB8" i="2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R108" i="17" s="1"/>
  <c r="S106" i="17"/>
  <c r="T106" i="17"/>
  <c r="T108" i="17" s="1"/>
  <c r="U106" i="17"/>
  <c r="U108" i="17" s="1"/>
  <c r="V106" i="17"/>
  <c r="W106" i="17"/>
  <c r="W108" i="17" s="1"/>
  <c r="X106" i="17"/>
  <c r="X108" i="17" s="1"/>
  <c r="Y106" i="17"/>
  <c r="Y108" i="17" s="1"/>
  <c r="Z106" i="17"/>
  <c r="AA106" i="17"/>
  <c r="AB106" i="17"/>
  <c r="AC106" i="17"/>
  <c r="AC108" i="17" s="1"/>
  <c r="AD106" i="17"/>
  <c r="AD108" i="17" s="1"/>
  <c r="AE106" i="17"/>
  <c r="AE108" i="17" s="1"/>
  <c r="AF106" i="17"/>
  <c r="AG106" i="17"/>
  <c r="AG108" i="17" s="1"/>
  <c r="AH106" i="17"/>
  <c r="AH108" i="17" s="1"/>
  <c r="AI106" i="17"/>
  <c r="AI108" i="17" s="1"/>
  <c r="AJ106" i="17"/>
  <c r="AK106" i="17"/>
  <c r="AK108" i="17" s="1"/>
  <c r="AL106" i="17"/>
  <c r="AL108" i="17" s="1"/>
  <c r="AM106" i="17"/>
  <c r="AM108" i="17" s="1"/>
  <c r="AN106" i="17"/>
  <c r="AO106" i="17"/>
  <c r="AO108" i="17" s="1"/>
  <c r="AP106" i="17"/>
  <c r="AP108" i="17" s="1"/>
  <c r="AQ106" i="17"/>
  <c r="AR106" i="17"/>
  <c r="AR108" i="17" s="1"/>
  <c r="AS106" i="17"/>
  <c r="AS108" i="17" s="1"/>
  <c r="AT106" i="17"/>
  <c r="AT108" i="17" s="1"/>
  <c r="AU106" i="17"/>
  <c r="AU108" i="17" s="1"/>
  <c r="AV106" i="17"/>
  <c r="AW106" i="17"/>
  <c r="AX106" i="17"/>
  <c r="AY106" i="17"/>
  <c r="AZ106" i="17"/>
  <c r="BA106" i="17"/>
  <c r="BB106" i="17"/>
  <c r="BC106" i="17"/>
  <c r="BD106" i="17"/>
  <c r="BE106" i="17"/>
  <c r="BF106" i="17"/>
  <c r="BG106" i="17"/>
  <c r="AV108" i="17"/>
  <c r="AW108" i="17"/>
  <c r="AX108" i="17"/>
  <c r="AY108" i="17"/>
  <c r="AZ108" i="17"/>
  <c r="BA108" i="17"/>
  <c r="BB108" i="17"/>
  <c r="BC108" i="17"/>
  <c r="BD108" i="17"/>
  <c r="BE108" i="17"/>
  <c r="BF108" i="17"/>
  <c r="BG108" i="17"/>
  <c r="S108" i="17"/>
  <c r="V108" i="17"/>
  <c r="Z108" i="17"/>
  <c r="AA108" i="17"/>
  <c r="AB108" i="17"/>
  <c r="AF108" i="17"/>
  <c r="AJ108" i="17"/>
  <c r="AN108" i="17"/>
  <c r="AQ108" i="17"/>
  <c r="CG29" i="2"/>
  <c r="DW7" i="1"/>
  <c r="DW6" i="1" s="1"/>
  <c r="DW8" i="1"/>
  <c r="DW9" i="1"/>
  <c r="DW10" i="1"/>
  <c r="DW11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R133" i="17" l="1"/>
  <c r="CG38" i="2"/>
  <c r="CG35" i="2"/>
  <c r="CG32" i="2"/>
  <c r="CG26" i="2"/>
  <c r="CG18" i="2"/>
  <c r="CG12" i="2"/>
  <c r="CG11" i="2" l="1"/>
  <c r="CG9" i="2" s="1"/>
  <c r="CG8" i="2" s="1"/>
  <c r="CG5" i="2" s="1"/>
  <c r="DW12" i="1"/>
  <c r="DW5" i="1" s="1"/>
  <c r="DV7" i="1" l="1"/>
  <c r="DV8" i="1"/>
  <c r="DV9" i="1"/>
  <c r="DV10" i="1"/>
  <c r="DV11" i="1"/>
  <c r="DV13" i="1"/>
  <c r="DV14" i="1"/>
  <c r="DV15" i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DV6" i="1" l="1"/>
  <c r="CF38" i="2"/>
  <c r="CF35" i="2"/>
  <c r="CF32" i="2"/>
  <c r="DV26" i="1" s="1"/>
  <c r="CF29" i="2"/>
  <c r="CF26" i="2"/>
  <c r="CF18" i="2"/>
  <c r="CF12" i="2"/>
  <c r="CF11" i="2" s="1"/>
  <c r="CF9" i="2" s="1"/>
  <c r="CF8" i="2" s="1"/>
  <c r="CF5" i="2" s="1"/>
  <c r="DU7" i="1"/>
  <c r="DU8" i="1"/>
  <c r="DU9" i="1"/>
  <c r="DU10" i="1"/>
  <c r="DU11" i="1"/>
  <c r="DU13" i="1"/>
  <c r="DU14" i="1"/>
  <c r="DU15" i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C336" i="3"/>
  <c r="C329" i="3"/>
  <c r="C484" i="3"/>
  <c r="C175" i="3"/>
  <c r="C335" i="3"/>
  <c r="C252" i="3"/>
  <c r="C334" i="3"/>
  <c r="C488" i="3"/>
  <c r="C487" i="3"/>
  <c r="C333" i="3"/>
  <c r="C253" i="3"/>
  <c r="C254" i="3"/>
  <c r="C492" i="3"/>
  <c r="C257" i="3"/>
  <c r="C337" i="3"/>
  <c r="C489" i="3"/>
  <c r="C256" i="3"/>
  <c r="C332" i="3"/>
  <c r="C491" i="3"/>
  <c r="C176" i="3"/>
  <c r="C255" i="3"/>
  <c r="C490" i="3"/>
  <c r="C177" i="3"/>
  <c r="C174" i="3"/>
  <c r="C178" i="3"/>
  <c r="C249" i="3"/>
  <c r="C179" i="3"/>
  <c r="DV29" i="1" l="1"/>
  <c r="DV20" i="1"/>
  <c r="DV32" i="1"/>
  <c r="DV12" i="1"/>
  <c r="DV5" i="1" s="1"/>
  <c r="DV23" i="1"/>
  <c r="DU6" i="1"/>
  <c r="CE11" i="2"/>
  <c r="C171" i="3"/>
  <c r="CE9" i="2" l="1"/>
  <c r="CE8" i="2" s="1"/>
  <c r="CE5" i="2" s="1"/>
  <c r="DT7" i="1"/>
  <c r="DT8" i="1"/>
  <c r="DT9" i="1"/>
  <c r="DT10" i="1"/>
  <c r="DT11" i="1"/>
  <c r="DT13" i="1"/>
  <c r="DT14" i="1"/>
  <c r="DT15" i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DS14" i="1"/>
  <c r="DS13" i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H26" i="2"/>
  <c r="C247" i="3"/>
  <c r="C327" i="3"/>
  <c r="C328" i="3"/>
  <c r="C326" i="3"/>
  <c r="C481" i="3"/>
  <c r="C483" i="3"/>
  <c r="C482" i="3"/>
  <c r="C246" i="3"/>
  <c r="C248" i="3"/>
  <c r="CD11" i="2" l="1"/>
  <c r="DU32" i="1"/>
  <c r="DT20" i="1"/>
  <c r="DU20" i="1"/>
  <c r="DT26" i="1"/>
  <c r="DU26" i="1"/>
  <c r="CC11" i="2"/>
  <c r="DS20" i="1"/>
  <c r="DT12" i="1"/>
  <c r="DU12" i="1"/>
  <c r="DU5" i="1" s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CB8" i="2" s="1"/>
  <c r="CB5" i="2" s="1"/>
  <c r="DS12" i="1"/>
  <c r="DS6" i="1"/>
  <c r="DQ7" i="1"/>
  <c r="DQ8" i="1"/>
  <c r="DQ9" i="1"/>
  <c r="DQ10" i="1"/>
  <c r="DQ11" i="1"/>
  <c r="DQ13" i="1"/>
  <c r="DQ14" i="1"/>
  <c r="DQ15" i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DP14" i="1"/>
  <c r="DP15" i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DO14" i="1"/>
  <c r="DO15" i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C169" i="3"/>
  <c r="C170" i="3"/>
  <c r="C168" i="3"/>
  <c r="DT5" i="1" l="1"/>
  <c r="BX11" i="2"/>
  <c r="BX9" i="2" s="1"/>
  <c r="BX5" i="2" s="1"/>
  <c r="CC9" i="2"/>
  <c r="CC8" i="2" s="1"/>
  <c r="CC5" i="2" s="1"/>
  <c r="CD9" i="2"/>
  <c r="CD8" i="2" s="1"/>
  <c r="CD5" i="2" s="1"/>
  <c r="BZ11" i="2"/>
  <c r="BZ9" i="2" s="1"/>
  <c r="BZ5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DN14" i="1"/>
  <c r="DN15" i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DM14" i="1"/>
  <c r="DM15" i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DL14" i="1"/>
  <c r="DL15" i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DK14" i="1"/>
  <c r="DK15" i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DJ14" i="1"/>
  <c r="DJ15" i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DI14" i="1"/>
  <c r="DI15" i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DH14" i="1"/>
  <c r="DH15" i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DK29" i="1" l="1"/>
  <c r="DO32" i="1"/>
  <c r="DO26" i="1"/>
  <c r="DQ5" i="1"/>
  <c r="BY9" i="2"/>
  <c r="BY5" i="2" s="1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DG14" i="1"/>
  <c r="DG15" i="1"/>
  <c r="DG16" i="1"/>
  <c r="DG17" i="1"/>
  <c r="DG18" i="1"/>
  <c r="DG19" i="1"/>
  <c r="DG7" i="1"/>
  <c r="CU7" i="1"/>
  <c r="BS9" i="2" l="1"/>
  <c r="BS5" i="2" s="1"/>
  <c r="DO5" i="1"/>
  <c r="BV9" i="2"/>
  <c r="BV5" i="2" s="1"/>
  <c r="BR9" i="2"/>
  <c r="BR5" i="2" s="1"/>
  <c r="BQ9" i="2"/>
  <c r="BQ5" i="2" s="1"/>
  <c r="BT9" i="2"/>
  <c r="BT5" i="2" s="1"/>
  <c r="BW9" i="2"/>
  <c r="BW5" i="2" s="1"/>
  <c r="BU9" i="2"/>
  <c r="BU5" i="2" s="1"/>
  <c r="DK5" i="1"/>
  <c r="DN5" i="1"/>
  <c r="DL5" i="1"/>
  <c r="DM5" i="1"/>
  <c r="DJ5" i="1"/>
  <c r="DI5" i="1"/>
  <c r="DG6" i="1"/>
  <c r="BP38" i="2" l="1"/>
  <c r="BP35" i="2"/>
  <c r="DH29" i="1" s="1"/>
  <c r="BP32" i="2"/>
  <c r="BP29" i="2"/>
  <c r="BP26" i="2"/>
  <c r="DH20" i="1" s="1"/>
  <c r="BP18" i="2"/>
  <c r="DH12" i="1" s="1"/>
  <c r="BP12" i="2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78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N287" i="3"/>
  <c r="N288" i="3"/>
  <c r="N289" i="3"/>
  <c r="N290" i="3"/>
  <c r="N291" i="3"/>
  <c r="N292" i="3"/>
  <c r="N293" i="3"/>
  <c r="N294" i="3"/>
  <c r="N295" i="3"/>
  <c r="N296" i="3"/>
  <c r="N297" i="3"/>
  <c r="N285" i="3"/>
  <c r="M207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06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21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66" i="3"/>
  <c r="BO38" i="2"/>
  <c r="BO35" i="2"/>
  <c r="DG29" i="1" s="1"/>
  <c r="BO32" i="2"/>
  <c r="BO29" i="2"/>
  <c r="BO26" i="2"/>
  <c r="DG20" i="1" s="1"/>
  <c r="BO18" i="2"/>
  <c r="BO12" i="2"/>
  <c r="DG32" i="1" l="1"/>
  <c r="DG26" i="1"/>
  <c r="DG23" i="1"/>
  <c r="DG12" i="1"/>
  <c r="BO11" i="2"/>
  <c r="BP9" i="2"/>
  <c r="BP5" i="2" s="1"/>
  <c r="CH38" i="2"/>
  <c r="CH35" i="2"/>
  <c r="CH32" i="2"/>
  <c r="CH29" i="2"/>
  <c r="CH18" i="2"/>
  <c r="CH12" i="2"/>
  <c r="CH5" i="2"/>
  <c r="C330" i="3"/>
  <c r="C486" i="3"/>
  <c r="C485" i="3"/>
  <c r="C331" i="3"/>
  <c r="C250" i="3"/>
  <c r="C251" i="3"/>
  <c r="DG5" i="1" l="1"/>
  <c r="BO9" i="2"/>
  <c r="BO5" i="2" s="1"/>
  <c r="E332" i="3"/>
  <c r="E373" i="3" s="1"/>
  <c r="E329" i="3"/>
  <c r="E370" i="3" s="1"/>
  <c r="E333" i="3"/>
  <c r="E374" i="3" s="1"/>
  <c r="E337" i="3"/>
  <c r="E378" i="3" s="1"/>
  <c r="E334" i="3"/>
  <c r="E375" i="3" s="1"/>
  <c r="E326" i="3"/>
  <c r="E367" i="3" s="1"/>
  <c r="E327" i="3"/>
  <c r="E368" i="3" s="1"/>
  <c r="E335" i="3"/>
  <c r="E376" i="3" s="1"/>
  <c r="E330" i="3"/>
  <c r="E371" i="3" s="1"/>
  <c r="E328" i="3"/>
  <c r="E369" i="3" s="1"/>
  <c r="E336" i="3"/>
  <c r="E377" i="3" s="1"/>
  <c r="E331" i="3"/>
  <c r="E372" i="3" s="1"/>
  <c r="E489" i="3"/>
  <c r="E530" i="3" s="1"/>
  <c r="E488" i="3"/>
  <c r="E529" i="3" s="1"/>
  <c r="E482" i="3"/>
  <c r="E523" i="3" s="1"/>
  <c r="E490" i="3"/>
  <c r="E531" i="3" s="1"/>
  <c r="E483" i="3"/>
  <c r="E524" i="3" s="1"/>
  <c r="E491" i="3"/>
  <c r="E532" i="3" s="1"/>
  <c r="E484" i="3"/>
  <c r="E525" i="3" s="1"/>
  <c r="E492" i="3"/>
  <c r="E533" i="3" s="1"/>
  <c r="E481" i="3"/>
  <c r="E522" i="3" s="1"/>
  <c r="E485" i="3"/>
  <c r="E526" i="3" s="1"/>
  <c r="E486" i="3"/>
  <c r="E527" i="3" s="1"/>
  <c r="E487" i="3"/>
  <c r="E528" i="3" s="1"/>
  <c r="E252" i="3"/>
  <c r="E292" i="3" s="1"/>
  <c r="E257" i="3"/>
  <c r="E297" i="3" s="1"/>
  <c r="E253" i="3"/>
  <c r="E293" i="3" s="1"/>
  <c r="E246" i="3"/>
  <c r="E286" i="3" s="1"/>
  <c r="E254" i="3"/>
  <c r="E294" i="3" s="1"/>
  <c r="E247" i="3"/>
  <c r="E287" i="3" s="1"/>
  <c r="E255" i="3"/>
  <c r="E295" i="3" s="1"/>
  <c r="E249" i="3"/>
  <c r="E289" i="3" s="1"/>
  <c r="E251" i="3"/>
  <c r="E291" i="3" s="1"/>
  <c r="E248" i="3"/>
  <c r="E288" i="3" s="1"/>
  <c r="E256" i="3"/>
  <c r="E296" i="3" s="1"/>
  <c r="E250" i="3"/>
  <c r="E290" i="3" s="1"/>
  <c r="CH11" i="2"/>
  <c r="C173" i="3"/>
  <c r="CH9" i="2" l="1"/>
  <c r="E174" i="3"/>
  <c r="E213" i="3" s="1"/>
  <c r="E179" i="3"/>
  <c r="E218" i="3" s="1"/>
  <c r="E168" i="3"/>
  <c r="E207" i="3" s="1"/>
  <c r="E175" i="3"/>
  <c r="E214" i="3" s="1"/>
  <c r="E171" i="3"/>
  <c r="E210" i="3" s="1"/>
  <c r="E176" i="3"/>
  <c r="E215" i="3" s="1"/>
  <c r="E172" i="3"/>
  <c r="E211" i="3" s="1"/>
  <c r="E173" i="3"/>
  <c r="E212" i="3" s="1"/>
  <c r="E169" i="3"/>
  <c r="E208" i="3" s="1"/>
  <c r="E177" i="3"/>
  <c r="E216" i="3" s="1"/>
  <c r="E170" i="3"/>
  <c r="E209" i="3" s="1"/>
  <c r="E178" i="3"/>
  <c r="E217" i="3" s="1"/>
  <c r="DE7" i="1"/>
  <c r="DE8" i="1"/>
  <c r="DE9" i="1"/>
  <c r="DE10" i="1"/>
  <c r="DE11" i="1"/>
  <c r="DE13" i="1"/>
  <c r="DE14" i="1"/>
  <c r="DE15" i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DE6" i="1" l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DD14" i="1"/>
  <c r="DD15" i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DC14" i="1"/>
  <c r="DC15" i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DB14" i="1"/>
  <c r="DB15" i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DE23" i="1" l="1"/>
  <c r="DE5" i="1"/>
  <c r="DE26" i="1"/>
  <c r="DE32" i="1"/>
  <c r="BM9" i="2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DC26" i="1"/>
  <c r="BL9" i="2"/>
  <c r="BM5" i="2"/>
  <c r="DC32" i="1"/>
  <c r="DC23" i="1"/>
  <c r="BJ11" i="2"/>
  <c r="DC5" i="1"/>
  <c r="DA7" i="1"/>
  <c r="DA8" i="1"/>
  <c r="DA9" i="1"/>
  <c r="DA10" i="1"/>
  <c r="DA11" i="1"/>
  <c r="DA13" i="1"/>
  <c r="DA14" i="1"/>
  <c r="DA15" i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L5" i="2" l="1"/>
  <c r="BK5" i="2"/>
  <c r="BJ9" i="2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CZ14" i="1"/>
  <c r="CZ15" i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F376" i="10"/>
  <c r="G372" i="10"/>
  <c r="F383" i="10"/>
  <c r="E17" i="10"/>
  <c r="B234" i="10"/>
  <c r="C378" i="10"/>
  <c r="D154" i="10"/>
  <c r="F235" i="10"/>
  <c r="E163" i="10"/>
  <c r="G371" i="10"/>
  <c r="E159" i="10"/>
  <c r="G226" i="10"/>
  <c r="E673" i="10"/>
  <c r="D158" i="10"/>
  <c r="E382" i="10"/>
  <c r="C229" i="10"/>
  <c r="B673" i="10"/>
  <c r="C380" i="10"/>
  <c r="B249" i="3"/>
  <c r="F230" i="10"/>
  <c r="C227" i="10"/>
  <c r="E379" i="10"/>
  <c r="D15" i="10"/>
  <c r="B175" i="3"/>
  <c r="D152" i="10"/>
  <c r="D160" i="10"/>
  <c r="B15" i="10"/>
  <c r="G9" i="10"/>
  <c r="D10" i="10"/>
  <c r="F666" i="10"/>
  <c r="F9" i="10"/>
  <c r="C10" i="10"/>
  <c r="B256" i="3"/>
  <c r="B179" i="3"/>
  <c r="G234" i="10"/>
  <c r="C153" i="10"/>
  <c r="B251" i="3"/>
  <c r="G12" i="10"/>
  <c r="C374" i="10"/>
  <c r="E663" i="10"/>
  <c r="E155" i="10"/>
  <c r="D7" i="10"/>
  <c r="C674" i="10"/>
  <c r="F233" i="10"/>
  <c r="B178" i="3"/>
  <c r="D664" i="10"/>
  <c r="B250" i="3"/>
  <c r="F670" i="10"/>
  <c r="G16" i="10"/>
  <c r="F228" i="10"/>
  <c r="D379" i="10"/>
  <c r="D11" i="10"/>
  <c r="G382" i="10"/>
  <c r="F14" i="10"/>
  <c r="C376" i="10"/>
  <c r="D674" i="10"/>
  <c r="G13" i="10"/>
  <c r="B378" i="10"/>
  <c r="B6" i="10"/>
  <c r="D665" i="10"/>
  <c r="D236" i="10"/>
  <c r="B328" i="3"/>
  <c r="G14" i="10"/>
  <c r="B247" i="3"/>
  <c r="G231" i="10"/>
  <c r="F17" i="10"/>
  <c r="B169" i="3"/>
  <c r="C383" i="10"/>
  <c r="C15" i="10"/>
  <c r="F6" i="10"/>
  <c r="G666" i="10"/>
  <c r="D378" i="10"/>
  <c r="D157" i="10"/>
  <c r="E381" i="10"/>
  <c r="B333" i="3"/>
  <c r="E157" i="10"/>
  <c r="F13" i="10"/>
  <c r="C672" i="10"/>
  <c r="F379" i="10"/>
  <c r="D372" i="10"/>
  <c r="B47" i="17" a="1"/>
  <c r="D8" i="10"/>
  <c r="G665" i="10"/>
  <c r="F236" i="10"/>
  <c r="F7" i="10"/>
  <c r="G667" i="10"/>
  <c r="F382" i="10"/>
  <c r="G15" i="10"/>
  <c r="D225" i="10"/>
  <c r="F15" i="10"/>
  <c r="G10" i="10"/>
  <c r="B14" i="10"/>
  <c r="G380" i="10"/>
  <c r="C667" i="10"/>
  <c r="B481" i="3"/>
  <c r="E371" i="10"/>
  <c r="C668" i="10"/>
  <c r="B327" i="3"/>
  <c r="D381" i="10"/>
  <c r="C382" i="10"/>
  <c r="B55" i="17" a="1"/>
  <c r="D12" i="10"/>
  <c r="B170" i="3"/>
  <c r="F378" i="10"/>
  <c r="E153" i="10"/>
  <c r="C379" i="10"/>
  <c r="B335" i="3"/>
  <c r="B336" i="3"/>
  <c r="D9" i="10"/>
  <c r="F12" i="10"/>
  <c r="F232" i="10"/>
  <c r="F671" i="10"/>
  <c r="B482" i="3"/>
  <c r="B176" i="3"/>
  <c r="F668" i="10"/>
  <c r="B337" i="3"/>
  <c r="B329" i="3"/>
  <c r="D666" i="10"/>
  <c r="B257" i="3"/>
  <c r="G672" i="10"/>
  <c r="E16" i="10"/>
  <c r="E383" i="10"/>
  <c r="E161" i="10"/>
  <c r="B235" i="10"/>
  <c r="B252" i="3"/>
  <c r="C673" i="10"/>
  <c r="D163" i="10"/>
  <c r="G673" i="10"/>
  <c r="F374" i="10"/>
  <c r="E15" i="10"/>
  <c r="E6" i="10"/>
  <c r="G229" i="10"/>
  <c r="D668" i="10"/>
  <c r="G671" i="10"/>
  <c r="C152" i="10"/>
  <c r="C11" i="10"/>
  <c r="C670" i="10"/>
  <c r="B248" i="3"/>
  <c r="C8" i="10"/>
  <c r="G233" i="10"/>
  <c r="G6" i="10"/>
  <c r="F371" i="10"/>
  <c r="D375" i="10"/>
  <c r="F381" i="10"/>
  <c r="G17" i="10"/>
  <c r="F229" i="10"/>
  <c r="D17" i="10"/>
  <c r="F380" i="10"/>
  <c r="B490" i="3"/>
  <c r="D228" i="10"/>
  <c r="D156" i="10"/>
  <c r="E225" i="10"/>
  <c r="C665" i="10"/>
  <c r="C375" i="10"/>
  <c r="G663" i="10"/>
  <c r="B232" i="10"/>
  <c r="D233" i="10"/>
  <c r="E235" i="10"/>
  <c r="C372" i="10"/>
  <c r="C225" i="10"/>
  <c r="C231" i="10"/>
  <c r="D227" i="10"/>
  <c r="C163" i="10"/>
  <c r="F669" i="10"/>
  <c r="C671" i="10"/>
  <c r="B671" i="10"/>
  <c r="B491" i="3"/>
  <c r="B177" i="3"/>
  <c r="G669" i="10"/>
  <c r="C226" i="10"/>
  <c r="F672" i="10"/>
  <c r="G668" i="10"/>
  <c r="C235" i="10"/>
  <c r="B672" i="10"/>
  <c r="D226" i="10"/>
  <c r="E236" i="10"/>
  <c r="E672" i="10"/>
  <c r="B53" i="17" a="1"/>
  <c r="B486" i="3"/>
  <c r="B168" i="3"/>
  <c r="F227" i="10"/>
  <c r="C236" i="10"/>
  <c r="D234" i="10"/>
  <c r="C377" i="10"/>
  <c r="B174" i="3"/>
  <c r="G378" i="10"/>
  <c r="E378" i="10"/>
  <c r="D229" i="10"/>
  <c r="C14" i="10"/>
  <c r="D231" i="10"/>
  <c r="D14" i="10"/>
  <c r="C9" i="10"/>
  <c r="G376" i="10"/>
  <c r="D155" i="10"/>
  <c r="B173" i="3"/>
  <c r="E670" i="10"/>
  <c r="E674" i="10"/>
  <c r="C233" i="10"/>
  <c r="G232" i="10"/>
  <c r="D235" i="10"/>
  <c r="G374" i="10"/>
  <c r="B255" i="3"/>
  <c r="D380" i="10"/>
  <c r="D159" i="10"/>
  <c r="C17" i="10"/>
  <c r="F226" i="10"/>
  <c r="C228" i="10"/>
  <c r="B49" i="17" a="1"/>
  <c r="G664" i="10"/>
  <c r="C234" i="10"/>
  <c r="C161" i="10"/>
  <c r="C669" i="10"/>
  <c r="B330" i="3"/>
  <c r="B488" i="3"/>
  <c r="B326" i="3"/>
  <c r="G381" i="10"/>
  <c r="B51" i="17" a="1"/>
  <c r="B484" i="3"/>
  <c r="B16" i="10"/>
  <c r="E380" i="10"/>
  <c r="B487" i="3"/>
  <c r="B50" i="17" a="1"/>
  <c r="G7" i="10"/>
  <c r="G235" i="10"/>
  <c r="G11" i="10"/>
  <c r="D663" i="10"/>
  <c r="B485" i="3"/>
  <c r="C373" i="10"/>
  <c r="D670" i="10"/>
  <c r="C13" i="10"/>
  <c r="B674" i="10"/>
  <c r="B13" i="10"/>
  <c r="D373" i="10"/>
  <c r="D371" i="10"/>
  <c r="D669" i="10"/>
  <c r="B663" i="10"/>
  <c r="G373" i="10"/>
  <c r="B54" i="17" a="1"/>
  <c r="F234" i="10"/>
  <c r="G383" i="10"/>
  <c r="C162" i="10"/>
  <c r="G8" i="10"/>
  <c r="B489" i="3"/>
  <c r="B172" i="3"/>
  <c r="C663" i="10"/>
  <c r="F377" i="10"/>
  <c r="E154" i="10"/>
  <c r="B56" i="17" a="1"/>
  <c r="F674" i="10"/>
  <c r="E671" i="10"/>
  <c r="D6" i="10"/>
  <c r="F225" i="10"/>
  <c r="B381" i="10"/>
  <c r="D162" i="10"/>
  <c r="C160" i="10"/>
  <c r="D383" i="10"/>
  <c r="E152" i="10"/>
  <c r="B253" i="3"/>
  <c r="E156" i="10"/>
  <c r="B246" i="3"/>
  <c r="D16" i="10"/>
  <c r="B45" i="17" a="1"/>
  <c r="F667" i="10"/>
  <c r="B52" i="17" a="1"/>
  <c r="D13" i="10"/>
  <c r="D382" i="10"/>
  <c r="G375" i="10"/>
  <c r="B171" i="3"/>
  <c r="D161" i="10"/>
  <c r="C230" i="10"/>
  <c r="C666" i="10"/>
  <c r="C12" i="10"/>
  <c r="B380" i="10"/>
  <c r="D230" i="10"/>
  <c r="C371" i="10"/>
  <c r="G670" i="10"/>
  <c r="C172" i="3"/>
  <c r="D667" i="10"/>
  <c r="B492" i="3"/>
  <c r="D232" i="10"/>
  <c r="G379" i="10"/>
  <c r="D671" i="10"/>
  <c r="B332" i="3"/>
  <c r="F673" i="10"/>
  <c r="G227" i="10"/>
  <c r="B382" i="10"/>
  <c r="G236" i="10"/>
  <c r="D376" i="10"/>
  <c r="G674" i="10"/>
  <c r="B383" i="10"/>
  <c r="E232" i="10"/>
  <c r="F231" i="10"/>
  <c r="F373" i="10"/>
  <c r="E234" i="10"/>
  <c r="E162" i="10"/>
  <c r="C159" i="10"/>
  <c r="C232" i="10"/>
  <c r="F16" i="10"/>
  <c r="D672" i="10"/>
  <c r="F665" i="10"/>
  <c r="F10" i="10"/>
  <c r="F375" i="10"/>
  <c r="C664" i="10"/>
  <c r="B236" i="10"/>
  <c r="D377" i="10"/>
  <c r="B233" i="10"/>
  <c r="G225" i="10"/>
  <c r="B152" i="10"/>
  <c r="B379" i="10"/>
  <c r="C6" i="10"/>
  <c r="B331" i="3"/>
  <c r="B254" i="3"/>
  <c r="B334" i="3"/>
  <c r="F663" i="10"/>
  <c r="B17" i="10"/>
  <c r="D673" i="10"/>
  <c r="C16" i="10"/>
  <c r="G228" i="10"/>
  <c r="E233" i="10"/>
  <c r="F372" i="10"/>
  <c r="E160" i="10"/>
  <c r="D374" i="10"/>
  <c r="B483" i="3"/>
  <c r="G230" i="10"/>
  <c r="B670" i="10"/>
  <c r="B48" i="17" a="1"/>
  <c r="F664" i="10"/>
  <c r="E158" i="10"/>
  <c r="B225" i="10"/>
  <c r="C7" i="10"/>
  <c r="F8" i="10"/>
  <c r="B371" i="10"/>
  <c r="F11" i="10"/>
  <c r="C381" i="10"/>
  <c r="G377" i="10"/>
  <c r="D153" i="10"/>
  <c r="B46" i="17" a="1"/>
  <c r="E14" i="10"/>
  <c r="B669" i="10"/>
  <c r="E669" i="10"/>
  <c r="B377" i="10"/>
  <c r="E377" i="10"/>
  <c r="B231" i="10"/>
  <c r="E231" i="10"/>
  <c r="C158" i="10"/>
  <c r="B46" i="17" l="1"/>
  <c r="B48" i="17"/>
  <c r="B52" i="17"/>
  <c r="B45" i="17"/>
  <c r="B56" i="17"/>
  <c r="B54" i="17"/>
  <c r="B50" i="17"/>
  <c r="B51" i="17"/>
  <c r="B49" i="17"/>
  <c r="B53" i="17"/>
  <c r="B55" i="17"/>
  <c r="B47" i="17"/>
  <c r="BI9" i="2"/>
  <c r="CZ6" i="1"/>
  <c r="B12" i="10"/>
  <c r="BI5" i="2" l="1"/>
  <c r="BH18" i="2"/>
  <c r="DA12" i="1" s="1"/>
  <c r="BH26" i="2"/>
  <c r="DA20" i="1" s="1"/>
  <c r="BH29" i="2"/>
  <c r="BH32" i="2"/>
  <c r="BH35" i="2"/>
  <c r="DA29" i="1" s="1"/>
  <c r="BH38" i="2"/>
  <c r="E13" i="10"/>
  <c r="DA23" i="1" l="1"/>
  <c r="DA5" i="1"/>
  <c r="DA32" i="1"/>
  <c r="DA26" i="1"/>
  <c r="BH11" i="2"/>
  <c r="BH9" i="2" l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CY14" i="1"/>
  <c r="CY13" i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E376" i="10"/>
  <c r="E12" i="10"/>
  <c r="B230" i="10"/>
  <c r="E230" i="10"/>
  <c r="C157" i="10"/>
  <c r="E668" i="10"/>
  <c r="B376" i="10"/>
  <c r="B668" i="10"/>
  <c r="CZ5" i="1" l="1"/>
  <c r="CZ26" i="1"/>
  <c r="CZ23" i="1"/>
  <c r="CZ32" i="1"/>
  <c r="BH5" i="2"/>
  <c r="CY6" i="1"/>
  <c r="BG11" i="2"/>
  <c r="CX7" i="1"/>
  <c r="CX8" i="1"/>
  <c r="CX9" i="1"/>
  <c r="CX10" i="1"/>
  <c r="CX11" i="1"/>
  <c r="CX13" i="1"/>
  <c r="CX14" i="1"/>
  <c r="CX15" i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B11" i="10"/>
  <c r="E667" i="10"/>
  <c r="E11" i="10"/>
  <c r="B667" i="10"/>
  <c r="C156" i="10"/>
  <c r="B375" i="10"/>
  <c r="E375" i="10"/>
  <c r="E229" i="10"/>
  <c r="B229" i="10"/>
  <c r="CY32" i="1" l="1"/>
  <c r="CY23" i="1"/>
  <c r="BG9" i="2"/>
  <c r="CY26" i="1"/>
  <c r="CY5" i="1"/>
  <c r="CX6" i="1"/>
  <c r="BF11" i="2"/>
  <c r="CW7" i="1"/>
  <c r="CW8" i="1"/>
  <c r="CW9" i="1"/>
  <c r="CW10" i="1"/>
  <c r="CW11" i="1"/>
  <c r="CW13" i="1"/>
  <c r="CW14" i="1"/>
  <c r="CW15" i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CV14" i="1"/>
  <c r="CV15" i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CU14" i="1"/>
  <c r="CU15" i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E228" i="10"/>
  <c r="B228" i="10"/>
  <c r="B226" i="10"/>
  <c r="B664" i="10"/>
  <c r="E226" i="10"/>
  <c r="B666" i="10"/>
  <c r="E664" i="10"/>
  <c r="E666" i="10"/>
  <c r="C154" i="10"/>
  <c r="B665" i="10"/>
  <c r="E227" i="10"/>
  <c r="B227" i="10"/>
  <c r="E374" i="10"/>
  <c r="E373" i="10"/>
  <c r="B374" i="10"/>
  <c r="E372" i="10"/>
  <c r="E665" i="10"/>
  <c r="B372" i="10"/>
  <c r="C155" i="10"/>
  <c r="B10" i="10"/>
  <c r="E10" i="10"/>
  <c r="B373" i="10"/>
  <c r="C215" i="3" l="1"/>
  <c r="C214" i="3"/>
  <c r="G89" i="10"/>
  <c r="C213" i="3"/>
  <c r="D85" i="10"/>
  <c r="C369" i="3"/>
  <c r="F369" i="3" s="1"/>
  <c r="C208" i="3"/>
  <c r="G81" i="10"/>
  <c r="D82" i="10"/>
  <c r="G744" i="10"/>
  <c r="G301" i="10"/>
  <c r="C218" i="3"/>
  <c r="D298" i="10"/>
  <c r="C533" i="3"/>
  <c r="C289" i="3"/>
  <c r="C210" i="3"/>
  <c r="G299" i="10"/>
  <c r="I152" i="10"/>
  <c r="C522" i="3"/>
  <c r="D88" i="10"/>
  <c r="C286" i="3"/>
  <c r="I157" i="10"/>
  <c r="D84" i="10"/>
  <c r="G450" i="10"/>
  <c r="G453" i="10"/>
  <c r="C296" i="3"/>
  <c r="G90" i="10"/>
  <c r="C295" i="3"/>
  <c r="D80" i="10"/>
  <c r="C528" i="3"/>
  <c r="I156" i="10"/>
  <c r="C527" i="3"/>
  <c r="C532" i="3"/>
  <c r="C292" i="3"/>
  <c r="D746" i="10"/>
  <c r="D89" i="10"/>
  <c r="G309" i="10"/>
  <c r="G451" i="10"/>
  <c r="I162" i="10"/>
  <c r="C211" i="3"/>
  <c r="D79" i="10"/>
  <c r="C290" i="3"/>
  <c r="C367" i="3"/>
  <c r="C209" i="3"/>
  <c r="G300" i="10"/>
  <c r="C526" i="3"/>
  <c r="G302" i="10"/>
  <c r="C368" i="3"/>
  <c r="F368" i="3" s="1"/>
  <c r="G745" i="10"/>
  <c r="I159" i="10"/>
  <c r="D83" i="10"/>
  <c r="G308" i="10"/>
  <c r="C216" i="3"/>
  <c r="I161" i="10"/>
  <c r="G739" i="10"/>
  <c r="C372" i="3"/>
  <c r="F372" i="3" s="1"/>
  <c r="I158" i="10"/>
  <c r="C525" i="3"/>
  <c r="D444" i="10"/>
  <c r="C377" i="3"/>
  <c r="F377" i="3" s="1"/>
  <c r="G737" i="10"/>
  <c r="C371" i="3"/>
  <c r="F371" i="3" s="1"/>
  <c r="G307" i="10"/>
  <c r="C291" i="3"/>
  <c r="D81" i="10"/>
  <c r="G449" i="10"/>
  <c r="C529" i="3"/>
  <c r="G447" i="10"/>
  <c r="D744" i="10"/>
  <c r="C212" i="3"/>
  <c r="D741" i="10"/>
  <c r="G85" i="10"/>
  <c r="D745" i="10"/>
  <c r="I163" i="10"/>
  <c r="C217" i="3"/>
  <c r="I155" i="10"/>
  <c r="G738" i="10"/>
  <c r="G83" i="10"/>
  <c r="G305" i="10"/>
  <c r="G445" i="10"/>
  <c r="G303" i="10"/>
  <c r="G455" i="10"/>
  <c r="G304" i="10"/>
  <c r="C524" i="3"/>
  <c r="D87" i="10"/>
  <c r="G80" i="10"/>
  <c r="G79" i="10"/>
  <c r="G747" i="10"/>
  <c r="D747" i="10"/>
  <c r="C287" i="3"/>
  <c r="D737" i="10"/>
  <c r="C376" i="3"/>
  <c r="F376" i="3" s="1"/>
  <c r="C531" i="3"/>
  <c r="G82" i="10"/>
  <c r="G448" i="10"/>
  <c r="D90" i="10"/>
  <c r="C523" i="3"/>
  <c r="G742" i="10"/>
  <c r="D736" i="10"/>
  <c r="D738" i="10"/>
  <c r="G298" i="10"/>
  <c r="G740" i="10"/>
  <c r="C373" i="3"/>
  <c r="F373" i="3" s="1"/>
  <c r="G743" i="10"/>
  <c r="G444" i="10"/>
  <c r="G741" i="10"/>
  <c r="C293" i="3"/>
  <c r="G84" i="10"/>
  <c r="D742" i="10"/>
  <c r="D739" i="10"/>
  <c r="I160" i="10"/>
  <c r="G88" i="10"/>
  <c r="I153" i="10"/>
  <c r="C297" i="3"/>
  <c r="C294" i="3"/>
  <c r="G746" i="10"/>
  <c r="C374" i="3"/>
  <c r="F374" i="3" s="1"/>
  <c r="D743" i="10"/>
  <c r="I154" i="10"/>
  <c r="G446" i="10"/>
  <c r="C370" i="3"/>
  <c r="F370" i="3" s="1"/>
  <c r="C375" i="3"/>
  <c r="F375" i="3" s="1"/>
  <c r="G87" i="10"/>
  <c r="G306" i="10"/>
  <c r="G452" i="10"/>
  <c r="C530" i="3"/>
  <c r="C378" i="3"/>
  <c r="F378" i="3" s="1"/>
  <c r="G454" i="10"/>
  <c r="C207" i="3"/>
  <c r="G736" i="10"/>
  <c r="G86" i="10"/>
  <c r="C288" i="3"/>
  <c r="D740" i="10"/>
  <c r="D86" i="10"/>
  <c r="CX26" i="1"/>
  <c r="BF9" i="2"/>
  <c r="BG5" i="2"/>
  <c r="CX23" i="1"/>
  <c r="B213" i="3"/>
  <c r="B217" i="3"/>
  <c r="B287" i="3"/>
  <c r="B291" i="3"/>
  <c r="B295" i="3"/>
  <c r="B371" i="3"/>
  <c r="B375" i="3"/>
  <c r="B525" i="3"/>
  <c r="B529" i="3"/>
  <c r="B211" i="3"/>
  <c r="B215" i="3"/>
  <c r="B214" i="3"/>
  <c r="B288" i="3"/>
  <c r="B292" i="3"/>
  <c r="B296" i="3"/>
  <c r="B368" i="3"/>
  <c r="B372" i="3"/>
  <c r="B376" i="3"/>
  <c r="B526" i="3"/>
  <c r="B530" i="3"/>
  <c r="B289" i="3"/>
  <c r="B293" i="3"/>
  <c r="B369" i="3"/>
  <c r="B373" i="3"/>
  <c r="B377" i="3"/>
  <c r="B523" i="3"/>
  <c r="B527" i="3"/>
  <c r="B531" i="3"/>
  <c r="B212" i="3"/>
  <c r="B216" i="3"/>
  <c r="B290" i="3"/>
  <c r="B294" i="3"/>
  <c r="B370" i="3"/>
  <c r="B374" i="3"/>
  <c r="B524" i="3"/>
  <c r="B528" i="3"/>
  <c r="B532" i="3"/>
  <c r="F301" i="10"/>
  <c r="C301" i="10"/>
  <c r="F737" i="10"/>
  <c r="C737" i="10"/>
  <c r="F448" i="10"/>
  <c r="C448" i="10"/>
  <c r="H158" i="10"/>
  <c r="F85" i="10"/>
  <c r="C85" i="10"/>
  <c r="C738" i="10"/>
  <c r="F738" i="10"/>
  <c r="F742" i="10"/>
  <c r="C742" i="10"/>
  <c r="F746" i="10"/>
  <c r="C746" i="10"/>
  <c r="F445" i="10"/>
  <c r="C445" i="10"/>
  <c r="F449" i="10"/>
  <c r="C449" i="10"/>
  <c r="F453" i="10"/>
  <c r="C453" i="10"/>
  <c r="F298" i="10"/>
  <c r="C298" i="10"/>
  <c r="F302" i="10"/>
  <c r="C302" i="10"/>
  <c r="F306" i="10"/>
  <c r="C306" i="10"/>
  <c r="H155" i="10"/>
  <c r="C86" i="10"/>
  <c r="H159" i="10"/>
  <c r="F86" i="10"/>
  <c r="H163" i="10"/>
  <c r="F90" i="10"/>
  <c r="C90" i="10"/>
  <c r="F452" i="10"/>
  <c r="C452" i="10"/>
  <c r="F741" i="10"/>
  <c r="C741" i="10"/>
  <c r="F305" i="10"/>
  <c r="C305" i="10"/>
  <c r="C739" i="10"/>
  <c r="F739" i="10"/>
  <c r="C743" i="10"/>
  <c r="F743" i="10"/>
  <c r="C747" i="10"/>
  <c r="F747" i="10"/>
  <c r="C446" i="10"/>
  <c r="F446" i="10"/>
  <c r="C450" i="10"/>
  <c r="F450" i="10"/>
  <c r="C454" i="10"/>
  <c r="F454" i="10"/>
  <c r="F299" i="10"/>
  <c r="C299" i="10"/>
  <c r="F303" i="10"/>
  <c r="C303" i="10"/>
  <c r="C307" i="10"/>
  <c r="F307" i="10"/>
  <c r="H152" i="10"/>
  <c r="F79" i="10"/>
  <c r="C79" i="10"/>
  <c r="H156" i="10"/>
  <c r="F83" i="10"/>
  <c r="C83" i="10"/>
  <c r="F87" i="10"/>
  <c r="C87" i="10"/>
  <c r="H160" i="10"/>
  <c r="C745" i="10"/>
  <c r="F745" i="10"/>
  <c r="C309" i="10"/>
  <c r="F309" i="10"/>
  <c r="F444" i="10"/>
  <c r="C444" i="10"/>
  <c r="H154" i="10"/>
  <c r="F736" i="10"/>
  <c r="C736" i="10"/>
  <c r="C740" i="10"/>
  <c r="F740" i="10"/>
  <c r="C744" i="10"/>
  <c r="F744" i="10"/>
  <c r="F447" i="10"/>
  <c r="C447" i="10"/>
  <c r="C451" i="10"/>
  <c r="F451" i="10"/>
  <c r="F455" i="10"/>
  <c r="C455" i="10"/>
  <c r="F300" i="10"/>
  <c r="C300" i="10"/>
  <c r="F304" i="10"/>
  <c r="C304" i="10"/>
  <c r="F308" i="10"/>
  <c r="C308" i="10"/>
  <c r="H153" i="10"/>
  <c r="C84" i="10"/>
  <c r="H157" i="10"/>
  <c r="F84" i="10"/>
  <c r="C88" i="10"/>
  <c r="H161" i="10"/>
  <c r="F88" i="10"/>
  <c r="C89" i="10"/>
  <c r="H162" i="10"/>
  <c r="F89" i="10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D448" i="10"/>
  <c r="D455" i="10"/>
  <c r="D451" i="10"/>
  <c r="D447" i="10"/>
  <c r="D452" i="10"/>
  <c r="D454" i="10"/>
  <c r="D450" i="10"/>
  <c r="D446" i="10"/>
  <c r="D453" i="10"/>
  <c r="D449" i="10"/>
  <c r="D445" i="10"/>
  <c r="D306" i="10"/>
  <c r="D309" i="10"/>
  <c r="D301" i="10"/>
  <c r="D308" i="10"/>
  <c r="D304" i="10"/>
  <c r="D300" i="10"/>
  <c r="D302" i="10"/>
  <c r="D305" i="10"/>
  <c r="D307" i="10"/>
  <c r="D303" i="10"/>
  <c r="D299" i="10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B8" i="10"/>
  <c r="E9" i="10"/>
  <c r="E8" i="10"/>
  <c r="B7" i="10"/>
  <c r="B9" i="10"/>
  <c r="B18" i="10" l="1"/>
  <c r="J79" i="10"/>
  <c r="B208" i="3"/>
  <c r="F81" i="10"/>
  <c r="C82" i="10"/>
  <c r="F82" i="10"/>
  <c r="B209" i="3"/>
  <c r="B210" i="3"/>
  <c r="C81" i="10"/>
  <c r="C80" i="10"/>
  <c r="BE9" i="2"/>
  <c r="BC9" i="2"/>
  <c r="CV5" i="1"/>
  <c r="BF5" i="2"/>
  <c r="BD9" i="2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B286" i="3" l="1"/>
  <c r="CU23" i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CS14" i="1"/>
  <c r="CS15" i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CR14" i="1"/>
  <c r="CR15" i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B162" i="10"/>
  <c r="B163" i="10"/>
  <c r="B378" i="3" l="1"/>
  <c r="B522" i="3"/>
  <c r="B533" i="3"/>
  <c r="B367" i="3"/>
  <c r="B297" i="3"/>
  <c r="D328" i="3"/>
  <c r="D369" i="3" s="1"/>
  <c r="D336" i="3"/>
  <c r="D377" i="3" s="1"/>
  <c r="D334" i="3"/>
  <c r="D375" i="3" s="1"/>
  <c r="D335" i="3"/>
  <c r="D376" i="3" s="1"/>
  <c r="D329" i="3"/>
  <c r="D370" i="3" s="1"/>
  <c r="D337" i="3"/>
  <c r="D378" i="3" s="1"/>
  <c r="D327" i="3"/>
  <c r="D368" i="3" s="1"/>
  <c r="D330" i="3"/>
  <c r="D371" i="3" s="1"/>
  <c r="D326" i="3"/>
  <c r="D367" i="3" s="1"/>
  <c r="D333" i="3"/>
  <c r="D374" i="3" s="1"/>
  <c r="D331" i="3"/>
  <c r="D372" i="3" s="1"/>
  <c r="D332" i="3"/>
  <c r="D373" i="3" s="1"/>
  <c r="D486" i="3"/>
  <c r="D527" i="3" s="1"/>
  <c r="D481" i="3"/>
  <c r="D522" i="3" s="1"/>
  <c r="D491" i="3"/>
  <c r="D532" i="3" s="1"/>
  <c r="D487" i="3"/>
  <c r="D528" i="3" s="1"/>
  <c r="D488" i="3"/>
  <c r="D529" i="3" s="1"/>
  <c r="D492" i="3"/>
  <c r="D533" i="3" s="1"/>
  <c r="D485" i="3"/>
  <c r="D526" i="3" s="1"/>
  <c r="D489" i="3"/>
  <c r="D530" i="3" s="1"/>
  <c r="D483" i="3"/>
  <c r="D524" i="3" s="1"/>
  <c r="D484" i="3"/>
  <c r="D525" i="3" s="1"/>
  <c r="D482" i="3"/>
  <c r="D523" i="3" s="1"/>
  <c r="D490" i="3"/>
  <c r="D531" i="3" s="1"/>
  <c r="D249" i="3"/>
  <c r="D289" i="3" s="1"/>
  <c r="D257" i="3"/>
  <c r="D297" i="3" s="1"/>
  <c r="D250" i="3"/>
  <c r="D290" i="3" s="1"/>
  <c r="D255" i="3"/>
  <c r="D295" i="3" s="1"/>
  <c r="D256" i="3"/>
  <c r="D296" i="3" s="1"/>
  <c r="D251" i="3"/>
  <c r="D291" i="3" s="1"/>
  <c r="D246" i="3"/>
  <c r="D286" i="3" s="1"/>
  <c r="D252" i="3"/>
  <c r="D292" i="3" s="1"/>
  <c r="D247" i="3"/>
  <c r="D287" i="3" s="1"/>
  <c r="D253" i="3"/>
  <c r="D293" i="3" s="1"/>
  <c r="D254" i="3"/>
  <c r="D294" i="3" s="1"/>
  <c r="D248" i="3"/>
  <c r="D288" i="3" s="1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CQ14" i="1"/>
  <c r="CQ15" i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H49" i="17" a="1"/>
  <c r="E7" i="10"/>
  <c r="B161" i="10"/>
  <c r="F80" i="10" l="1"/>
  <c r="B207" i="3"/>
  <c r="B218" i="3"/>
  <c r="D170" i="3"/>
  <c r="D209" i="3" s="1"/>
  <c r="D178" i="3"/>
  <c r="D217" i="3" s="1"/>
  <c r="D169" i="3"/>
  <c r="D208" i="3" s="1"/>
  <c r="D171" i="3"/>
  <c r="D210" i="3" s="1"/>
  <c r="D179" i="3"/>
  <c r="D218" i="3" s="1"/>
  <c r="D172" i="3"/>
  <c r="D211" i="3" s="1"/>
  <c r="D168" i="3"/>
  <c r="D207" i="3" s="1"/>
  <c r="D175" i="3"/>
  <c r="D214" i="3" s="1"/>
  <c r="D173" i="3"/>
  <c r="D212" i="3" s="1"/>
  <c r="D177" i="3"/>
  <c r="D216" i="3" s="1"/>
  <c r="D174" i="3"/>
  <c r="D213" i="3" s="1"/>
  <c r="D176" i="3"/>
  <c r="D215" i="3" s="1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CP14" i="1"/>
  <c r="CP15" i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H46" i="17" a="1"/>
  <c r="B160" i="10"/>
  <c r="H47" i="17" a="1"/>
  <c r="H48" i="17" a="1"/>
  <c r="AZ5" i="2" l="1"/>
  <c r="BB5" i="2"/>
  <c r="F450" i="3"/>
  <c r="F445" i="3"/>
  <c r="F454" i="3"/>
  <c r="F453" i="3"/>
  <c r="F451" i="3"/>
  <c r="F443" i="3"/>
  <c r="F525" i="10"/>
  <c r="C525" i="10"/>
  <c r="B414" i="3"/>
  <c r="AX9" i="2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CQ5" i="1"/>
  <c r="CP6" i="1"/>
  <c r="AW11" i="2"/>
  <c r="AY5" i="2" l="1"/>
  <c r="AX5" i="2"/>
  <c r="AW9" i="2"/>
  <c r="I525" i="10"/>
  <c r="CO7" i="1"/>
  <c r="CO8" i="1"/>
  <c r="CO9" i="1"/>
  <c r="CO10" i="1"/>
  <c r="CO11" i="1"/>
  <c r="CO13" i="1"/>
  <c r="CO14" i="1"/>
  <c r="CO15" i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B159" i="10"/>
  <c r="AW5" i="2" l="1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F152" i="10" s="1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B746" i="10" l="1"/>
  <c r="E746" i="10"/>
  <c r="G162" i="10"/>
  <c r="E89" i="10"/>
  <c r="B89" i="10"/>
  <c r="E309" i="10"/>
  <c r="B309" i="10"/>
  <c r="E307" i="10"/>
  <c r="B307" i="10"/>
  <c r="E305" i="10"/>
  <c r="B305" i="10"/>
  <c r="E452" i="10"/>
  <c r="B452" i="10"/>
  <c r="E444" i="10"/>
  <c r="B444" i="10"/>
  <c r="B90" i="10"/>
  <c r="E90" i="10"/>
  <c r="G163" i="10"/>
  <c r="G161" i="10"/>
  <c r="E88" i="10"/>
  <c r="B88" i="10"/>
  <c r="B455" i="10"/>
  <c r="E455" i="10"/>
  <c r="E744" i="10"/>
  <c r="B744" i="10"/>
  <c r="E736" i="10"/>
  <c r="B736" i="10"/>
  <c r="B87" i="10"/>
  <c r="G160" i="10"/>
  <c r="E87" i="10"/>
  <c r="B79" i="10"/>
  <c r="G152" i="10"/>
  <c r="E79" i="10"/>
  <c r="B747" i="10"/>
  <c r="E747" i="10"/>
  <c r="G159" i="10"/>
  <c r="B86" i="10"/>
  <c r="E453" i="10"/>
  <c r="B453" i="10"/>
  <c r="E308" i="10"/>
  <c r="B308" i="10"/>
  <c r="B306" i="10"/>
  <c r="E306" i="10"/>
  <c r="E298" i="10"/>
  <c r="B298" i="10"/>
  <c r="E745" i="10"/>
  <c r="B745" i="10"/>
  <c r="E451" i="10"/>
  <c r="B451" i="10"/>
  <c r="E454" i="10"/>
  <c r="B454" i="10"/>
  <c r="E743" i="10"/>
  <c r="B743" i="10"/>
  <c r="I524" i="10"/>
  <c r="AV9" i="2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CN14" i="1"/>
  <c r="CN15" i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B158" i="10"/>
  <c r="G158" i="10" l="1"/>
  <c r="E304" i="10"/>
  <c r="E450" i="10"/>
  <c r="B304" i="10"/>
  <c r="B450" i="10"/>
  <c r="E742" i="10"/>
  <c r="B742" i="10"/>
  <c r="C523" i="10"/>
  <c r="F523" i="10"/>
  <c r="CN6" i="1"/>
  <c r="AU18" i="2"/>
  <c r="AU38" i="2"/>
  <c r="AU35" i="2"/>
  <c r="AU32" i="2"/>
  <c r="AU29" i="2"/>
  <c r="AU26" i="2"/>
  <c r="AU12" i="2"/>
  <c r="B85" i="10" l="1"/>
  <c r="B412" i="3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CM14" i="1"/>
  <c r="CM15" i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B157" i="10"/>
  <c r="E741" i="10" l="1"/>
  <c r="B741" i="10"/>
  <c r="E86" i="10"/>
  <c r="E449" i="10"/>
  <c r="E85" i="10"/>
  <c r="B449" i="10"/>
  <c r="G157" i="10"/>
  <c r="E303" i="10"/>
  <c r="B303" i="10"/>
  <c r="B449" i="3"/>
  <c r="C522" i="10"/>
  <c r="B411" i="3"/>
  <c r="I85" i="10"/>
  <c r="F522" i="10"/>
  <c r="I86" i="10"/>
  <c r="CN32" i="1"/>
  <c r="CN23" i="1"/>
  <c r="CN26" i="1"/>
  <c r="CN5" i="1"/>
  <c r="AU9" i="2"/>
  <c r="CO5" i="1"/>
  <c r="CN29" i="1"/>
  <c r="CM6" i="1"/>
  <c r="AT11" i="2"/>
  <c r="B84" i="10" l="1"/>
  <c r="AU5" i="2"/>
  <c r="I522" i="10"/>
  <c r="B448" i="3"/>
  <c r="AT9" i="2"/>
  <c r="AS12" i="2"/>
  <c r="CL7" i="1"/>
  <c r="CL8" i="1"/>
  <c r="CL9" i="1"/>
  <c r="CL10" i="1"/>
  <c r="CL11" i="1"/>
  <c r="CL13" i="1"/>
  <c r="CL14" i="1"/>
  <c r="CL15" i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B156" i="10"/>
  <c r="G156" i="10" l="1"/>
  <c r="B740" i="10"/>
  <c r="B448" i="10"/>
  <c r="B302" i="10"/>
  <c r="E84" i="10"/>
  <c r="E302" i="10"/>
  <c r="E740" i="10"/>
  <c r="E448" i="10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CK14" i="1"/>
  <c r="CK15" i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B155" i="10"/>
  <c r="E447" i="10" l="1"/>
  <c r="B447" i="10"/>
  <c r="G155" i="10"/>
  <c r="E301" i="10"/>
  <c r="B301" i="10"/>
  <c r="B83" i="10"/>
  <c r="E739" i="10"/>
  <c r="B739" i="10"/>
  <c r="CL12" i="1"/>
  <c r="I521" i="10"/>
  <c r="F520" i="10"/>
  <c r="C520" i="10"/>
  <c r="B409" i="3"/>
  <c r="AS9" i="2"/>
  <c r="CL32" i="1"/>
  <c r="B447" i="3"/>
  <c r="CL26" i="1"/>
  <c r="CL23" i="1"/>
  <c r="CK6" i="1"/>
  <c r="AR11" i="2"/>
  <c r="CJ7" i="1"/>
  <c r="CJ8" i="1"/>
  <c r="CJ9" i="1"/>
  <c r="CJ10" i="1"/>
  <c r="CJ11" i="1"/>
  <c r="CJ13" i="1"/>
  <c r="CJ14" i="1"/>
  <c r="CJ15" i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B154" i="10"/>
  <c r="E82" i="10" l="1"/>
  <c r="E446" i="10"/>
  <c r="B446" i="10"/>
  <c r="G154" i="10"/>
  <c r="E300" i="10"/>
  <c r="B300" i="10"/>
  <c r="B82" i="10"/>
  <c r="E738" i="10"/>
  <c r="B738" i="10"/>
  <c r="E83" i="10"/>
  <c r="AS5" i="2"/>
  <c r="CL5" i="1"/>
  <c r="I83" i="10"/>
  <c r="I520" i="10"/>
  <c r="B446" i="3"/>
  <c r="C519" i="10"/>
  <c r="B408" i="3"/>
  <c r="F519" i="10"/>
  <c r="AR9" i="2"/>
  <c r="CK23" i="1"/>
  <c r="CK5" i="1"/>
  <c r="CK26" i="1"/>
  <c r="CK20" i="1"/>
  <c r="CK32" i="1"/>
  <c r="CK29" i="1"/>
  <c r="AQ11" i="2"/>
  <c r="CJ6" i="1"/>
  <c r="B81" i="10" l="1"/>
  <c r="AR5" i="2"/>
  <c r="I82" i="10"/>
  <c r="AQ9" i="2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CI16" i="1"/>
  <c r="CI17" i="1"/>
  <c r="CI18" i="1"/>
  <c r="CI19" i="1"/>
  <c r="CI13" i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B153" i="10"/>
  <c r="B445" i="10" l="1"/>
  <c r="B299" i="10"/>
  <c r="E81" i="10"/>
  <c r="E299" i="10"/>
  <c r="G153" i="10"/>
  <c r="E445" i="10"/>
  <c r="B737" i="10"/>
  <c r="E737" i="10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80" i="10" l="1"/>
  <c r="B91" i="10" s="1"/>
  <c r="B444" i="3"/>
  <c r="C529" i="10"/>
  <c r="I518" i="10"/>
  <c r="AP9" i="2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E80" i="10" l="1"/>
  <c r="B454" i="3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CG14" i="1"/>
  <c r="CG15" i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F163" i="10" l="1"/>
  <c r="B443" i="3"/>
  <c r="E528" i="10"/>
  <c r="AO9" i="2"/>
  <c r="AM11" i="2"/>
  <c r="AM9" i="2" s="1"/>
  <c r="AM5" i="2" s="1"/>
  <c r="CG6" i="1"/>
  <c r="AO5" i="2" l="1"/>
  <c r="CF7" i="1"/>
  <c r="CF8" i="1"/>
  <c r="CF9" i="1"/>
  <c r="CF10" i="1"/>
  <c r="CF11" i="1"/>
  <c r="CF13" i="1"/>
  <c r="CF14" i="1"/>
  <c r="CF15" i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F162" i="10" l="1"/>
  <c r="E527" i="10"/>
  <c r="H90" i="10"/>
  <c r="CG5" i="1"/>
  <c r="AL11" i="2"/>
  <c r="AL9" i="2" s="1"/>
  <c r="AL5" i="2" s="1"/>
  <c r="CF6" i="1"/>
  <c r="CE7" i="1"/>
  <c r="CE8" i="1"/>
  <c r="CE9" i="1"/>
  <c r="CE10" i="1"/>
  <c r="CE11" i="1"/>
  <c r="CE13" i="1"/>
  <c r="CE14" i="1"/>
  <c r="CE15" i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F161" i="10" l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AK5" i="2" s="1"/>
  <c r="CD7" i="1"/>
  <c r="CD8" i="1"/>
  <c r="CD9" i="1"/>
  <c r="CD10" i="1"/>
  <c r="CD11" i="1"/>
  <c r="CD13" i="1"/>
  <c r="CD14" i="1"/>
  <c r="CD15" i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F160" i="10" l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AJ5" i="2" s="1"/>
  <c r="CC7" i="1"/>
  <c r="CC8" i="1"/>
  <c r="CC9" i="1"/>
  <c r="CC10" i="1"/>
  <c r="CC11" i="1"/>
  <c r="CC13" i="1"/>
  <c r="CC14" i="1"/>
  <c r="CC15" i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F159" i="10" l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5" i="2" s="1"/>
  <c r="I596" i="10" l="1"/>
  <c r="CB7" i="1"/>
  <c r="CB8" i="1"/>
  <c r="CB9" i="1"/>
  <c r="CB10" i="1"/>
  <c r="CB11" i="1"/>
  <c r="CB13" i="1"/>
  <c r="CB14" i="1"/>
  <c r="CB15" i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F158" i="10" l="1"/>
  <c r="E523" i="10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CA14" i="1"/>
  <c r="CA15" i="1"/>
  <c r="CA16" i="1"/>
  <c r="CA17" i="1"/>
  <c r="CA18" i="1"/>
  <c r="CA19" i="1"/>
  <c r="CA11" i="1"/>
  <c r="CA10" i="1"/>
  <c r="CA9" i="1"/>
  <c r="CA8" i="1"/>
  <c r="BZ7" i="1"/>
  <c r="CA7" i="1"/>
  <c r="F156" i="10" l="1"/>
  <c r="F157" i="10"/>
  <c r="H86" i="10"/>
  <c r="E522" i="10"/>
  <c r="F595" i="10"/>
  <c r="C595" i="10"/>
  <c r="J304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AH5" i="2" s="1"/>
  <c r="CA6" i="1"/>
  <c r="AG38" i="2"/>
  <c r="AG35" i="2"/>
  <c r="CB29" i="1" s="1"/>
  <c r="AG32" i="2"/>
  <c r="AG29" i="2"/>
  <c r="AG26" i="2"/>
  <c r="CB20" i="1" s="1"/>
  <c r="AG18" i="2"/>
  <c r="CB12" i="1" s="1"/>
  <c r="AG12" i="2"/>
  <c r="H85" i="10" l="1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BZ14" i="1"/>
  <c r="BZ15" i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CA23" i="1"/>
  <c r="BZ6" i="1"/>
  <c r="C593" i="10" l="1"/>
  <c r="F593" i="10"/>
  <c r="J302" i="10"/>
  <c r="I302" i="10"/>
  <c r="I740" i="10"/>
  <c r="I448" i="10"/>
  <c r="AG5" i="2"/>
  <c r="AF9" i="2"/>
  <c r="BY7" i="1"/>
  <c r="BY8" i="1"/>
  <c r="BY9" i="1"/>
  <c r="BY10" i="1"/>
  <c r="BY11" i="1"/>
  <c r="BY13" i="1"/>
  <c r="BY14" i="1"/>
  <c r="BY15" i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F155" i="10" l="1"/>
  <c r="B520" i="10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BX14" i="1"/>
  <c r="BX15" i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F154" i="10" l="1"/>
  <c r="H665" i="10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BX6" i="1"/>
  <c r="BW13" i="1"/>
  <c r="BW14" i="1"/>
  <c r="BW15" i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F153" i="10" l="1"/>
  <c r="B237" i="10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H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18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G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  <comment ref="A17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Lineāri sadalīts uz 12 mēnešiem</t>
      </text>
    </comment>
    <comment ref="E168" authorId="1" shapeId="0" xr:uid="{512FF821-CAE0-43F1-B96D-3CECE5243A9C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  <author>Emīls Ķīlis</author>
  </authors>
  <commentList>
    <comment ref="B45" authorId="0" shapeId="0" xr:uid="{7A7BA34C-1969-440A-943E-9654F4F1E7AE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Indirect(address(row(); count(</t>
      </text>
    </comment>
    <comment ref="L47" authorId="1" shapeId="0" xr:uid="{EA11E11B-577A-4A4C-AECB-5BF15FFB734A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<sst xmlns="http://schemas.openxmlformats.org/spreadsheetml/2006/main" count="1378" uniqueCount="214">
  <si>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</si>
  <si>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</si>
  <si>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</si>
  <si>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</si>
  <si>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</si>
  <si>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</si>
  <si>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Ārvalstu finanšu palīdzība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</si>
  <si>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</si>
  <si>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</si>
  <si>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</si>
  <si>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</si>
  <si>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</si>
  <si>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</si>
  <si>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</si>
  <si>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</si>
  <si>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</si>
  <si>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</si>
  <si>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</si>
  <si>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</si>
  <si>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</si>
  <si>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</si>
  <si>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</si>
  <si>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</si>
  <si>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</si>
  <si>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</si>
  <si>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</si>
  <si>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</si>
  <si>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</si>
  <si>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</si>
  <si>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</si>
  <si>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</si>
  <si>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</si>
  <si>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</si>
  <si>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</si>
  <si>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</si>
  <si>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</si>
  <si>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</si>
  <si>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</si>
  <si>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</si>
  <si>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</si>
  <si>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</si>
  <si>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</si>
  <si>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</si>
  <si>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</si>
  <si>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</si>
  <si>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</si>
  <si>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</si>
  <si>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</si>
  <si>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</si>
  <si>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</si>
  <si>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</si>
  <si>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</si>
  <si>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</si>
  <si>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</si>
  <si>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</si>
  <si>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</si>
  <si>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</si>
  <si>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</si>
  <si>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</si>
  <si>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</si>
  <si>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</si>
  <si>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</si>
  <si>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</si>
  <si>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</si>
  <si>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</si>
  <si>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</si>
  <si>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</si>
  <si>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</si>
  <si>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</si>
  <si>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</si>
  <si>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</si>
  <si>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</si>
  <si>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</si>
  <si>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</si>
  <si>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</si>
  <si>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</si>
  <si>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</si>
  <si>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Ikmēneša datu attēli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</si>
  <si>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</si>
  <si>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</si>
  <si>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</si>
  <si>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</si>
  <si>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</si>
  <si>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</si>
  <si>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</si>
  <si>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</si>
  <si>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</si>
  <si>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</si>
  <si>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</si>
  <si>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</si>
  <si>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</si>
  <si>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</si>
  <si>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</si>
  <si>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</si>
  <si>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</si>
  <si>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</si>
  <si>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</si>
  <si>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</si>
  <si>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</si>
  <si>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</si>
  <si>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</si>
  <si>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kopā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</si>
  <si>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</si>
  <si>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</si>
  <si>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</si>
  <si>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</si>
  <si>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</si>
  <si>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</si>
  <si>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</si>
  <si>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</si>
  <si>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</si>
  <si>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</si>
  <si>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</si>
  <si>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</si>
  <si>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</si>
  <si>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</si>
  <si>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</si>
  <si>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</si>
  <si>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</si>
  <si>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</si>
  <si>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</si>
  <si>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</si>
  <si>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</si>
  <si>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</si>
  <si>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</si>
  <si>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</si>
  <si>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</si>
  <si>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</si>
  <si>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</si>
  <si>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</si>
  <si>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</si>
  <si>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</si>
  <si>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</si>
  <si>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</si>
  <si>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</si>
  <si>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</si>
  <si>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Kopbudžeta ieņēmumu sadalījums pēdējā mēnesī</t>
  </si>
  <si>
    <t>Kopbudžeta izdevumu sadalījums pēdējā mēnesī</t>
  </si>
  <si>
    <t xml:space="preserve">Budžetu uzkrātie ieņēmumi, izdevumi un bilances uz pēdējo mēnesi 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</si>
  <si>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</si>
  <si>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</si>
  <si>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</si>
  <si>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</si>
  <si>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</si>
  <si>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</si>
  <si>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</si>
  <si>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</si>
  <si>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2023 (P)</t>
  </si>
  <si>
    <t>Kumulatīvo datu attēli</t>
  </si>
  <si>
    <t>2023  (P)</t>
  </si>
  <si>
    <t>2024 (P)</t>
  </si>
  <si>
    <t>2022 fakts</t>
  </si>
  <si>
    <t>2023 plāns</t>
  </si>
  <si>
    <t>2024 prognoze</t>
  </si>
  <si>
    <t>2023 fakts</t>
  </si>
  <si>
    <t>FM prognoze uz VTBI 2024/2028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</si>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</sst>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#,##0.000"/>
    <numFmt numFmtId="175" formatCode="[$-F800]dddd\,\ mmmm\ dd\,\ yyyy"/>
    <numFmt numFmtId="176" formatCode="0.00000000"/>
  </numFmts>
  <fonts count="94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86"/>
    </font>
  </fonts>
  <fills count="7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/>
    <xf numFmtId="4" fontId="7" fillId="0" borderId="0" applyNumberFormat="0" applyProtection="0">
      <alignment horizontal="right" wrapText="1"/>
    </xf>
    <xf numFmtId="0" fontId="9" fillId="0" borderId="0"/>
    <xf numFmtId="0" fontId="9" fillId="0" borderId="0"/>
    <xf numFmtId="0" fontId="28" fillId="0" borderId="0"/>
    <xf numFmtId="0" fontId="62" fillId="7" borderId="0" applyNumberFormat="0" applyBorder="0" applyAlignment="0" applyProtection="0"/>
    <xf numFmtId="0" fontId="33" fillId="8" borderId="0" applyNumberFormat="0" applyBorder="0" applyAlignment="0" applyProtection="0"/>
    <xf numFmtId="0" fontId="62" fillId="7" borderId="0" applyNumberFormat="0" applyBorder="0" applyAlignment="0" applyProtection="0"/>
    <xf numFmtId="0" fontId="62" fillId="9" borderId="0" applyNumberFormat="0" applyBorder="0" applyAlignment="0" applyProtection="0"/>
    <xf numFmtId="0" fontId="33" fillId="10" borderId="0" applyNumberFormat="0" applyBorder="0" applyAlignment="0" applyProtection="0"/>
    <xf numFmtId="0" fontId="62" fillId="9" borderId="0" applyNumberFormat="0" applyBorder="0" applyAlignment="0" applyProtection="0"/>
    <xf numFmtId="0" fontId="62" fillId="11" borderId="0" applyNumberFormat="0" applyBorder="0" applyAlignment="0" applyProtection="0"/>
    <xf numFmtId="0" fontId="33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13" borderId="0" applyNumberFormat="0" applyBorder="0" applyAlignment="0" applyProtection="0"/>
    <xf numFmtId="0" fontId="33" fillId="14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33" fillId="16" borderId="0" applyNumberFormat="0" applyBorder="0" applyAlignment="0" applyProtection="0"/>
    <xf numFmtId="0" fontId="62" fillId="15" borderId="0" applyNumberFormat="0" applyBorder="0" applyAlignment="0" applyProtection="0"/>
    <xf numFmtId="0" fontId="62" fillId="17" borderId="0" applyNumberFormat="0" applyBorder="0" applyAlignment="0" applyProtection="0"/>
    <xf numFmtId="0" fontId="33" fillId="9" borderId="0" applyNumberFormat="0" applyBorder="0" applyAlignment="0" applyProtection="0"/>
    <xf numFmtId="0" fontId="62" fillId="17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10" borderId="0" applyNumberFormat="0" applyBorder="0" applyAlignment="0" applyProtection="0"/>
    <xf numFmtId="0" fontId="3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33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13" borderId="0" applyNumberFormat="0" applyBorder="0" applyAlignment="0" applyProtection="0"/>
    <xf numFmtId="0" fontId="33" fillId="21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22" borderId="0" applyNumberFormat="0" applyBorder="0" applyAlignment="0" applyProtection="0"/>
    <xf numFmtId="0" fontId="33" fillId="17" borderId="0" applyNumberFormat="0" applyBorder="0" applyAlignment="0" applyProtection="0"/>
    <xf numFmtId="0" fontId="62" fillId="22" borderId="0" applyNumberFormat="0" applyBorder="0" applyAlignment="0" applyProtection="0"/>
    <xf numFmtId="0" fontId="63" fillId="23" borderId="0" applyNumberFormat="0" applyBorder="0" applyAlignment="0" applyProtection="0"/>
    <xf numFmtId="0" fontId="66" fillId="18" borderId="0" applyNumberFormat="0" applyBorder="0" applyAlignment="0" applyProtection="0"/>
    <xf numFmtId="0" fontId="63" fillId="23" borderId="0" applyNumberFormat="0" applyBorder="0" applyAlignment="0" applyProtection="0"/>
    <xf numFmtId="0" fontId="63" fillId="10" borderId="0" applyNumberFormat="0" applyBorder="0" applyAlignment="0" applyProtection="0"/>
    <xf numFmtId="0" fontId="66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9" borderId="0" applyNumberFormat="0" applyBorder="0" applyAlignment="0" applyProtection="0"/>
    <xf numFmtId="0" fontId="66" fillId="20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6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6" fillId="18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6" fillId="17" borderId="0" applyNumberFormat="0" applyBorder="0" applyAlignment="0" applyProtection="0"/>
    <xf numFmtId="0" fontId="6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0" borderId="0" applyNumberFormat="0" applyBorder="0" applyAlignment="0" applyProtection="0"/>
    <xf numFmtId="0" fontId="29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9" fillId="0" borderId="0"/>
    <xf numFmtId="0" fontId="6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0" fillId="0" borderId="0"/>
    <xf numFmtId="0" fontId="7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" fontId="49" fillId="60" borderId="17" applyNumberFormat="0" applyProtection="0">
      <alignment vertical="center"/>
    </xf>
    <xf numFmtId="0" fontId="9" fillId="0" borderId="0"/>
    <xf numFmtId="4" fontId="51" fillId="59" borderId="18" applyNumberFormat="0" applyProtection="0">
      <alignment vertical="center"/>
    </xf>
    <xf numFmtId="0" fontId="9" fillId="0" borderId="0"/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0" fontId="9" fillId="0" borderId="0"/>
    <xf numFmtId="4" fontId="49" fillId="60" borderId="17" applyNumberFormat="0" applyProtection="0">
      <alignment horizontal="left" vertical="center" indent="1"/>
    </xf>
    <xf numFmtId="0" fontId="9" fillId="0" borderId="0"/>
    <xf numFmtId="4" fontId="51" fillId="59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51" fillId="59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4" fontId="49" fillId="0" borderId="19" applyNumberFormat="0" applyProtection="0">
      <alignment horizontal="left" vertical="center" wrapText="1" indent="1"/>
    </xf>
    <xf numFmtId="4" fontId="68" fillId="61" borderId="0" applyNumberFormat="0" applyProtection="0">
      <alignment horizontal="left" vertical="center"/>
    </xf>
    <xf numFmtId="4" fontId="51" fillId="8" borderId="0" applyNumberFormat="0" applyProtection="0">
      <alignment horizontal="left" vertical="center" indent="1"/>
    </xf>
    <xf numFmtId="4" fontId="68" fillId="61" borderId="0" applyNumberFormat="0" applyProtection="0">
      <alignment horizontal="lef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0" fontId="9" fillId="0" borderId="0"/>
    <xf numFmtId="4" fontId="52" fillId="0" borderId="19" applyNumberFormat="0" applyProtection="0">
      <alignment horizontal="left" vertical="center" wrapText="1" indent="1"/>
    </xf>
    <xf numFmtId="0" fontId="9" fillId="0" borderId="0"/>
    <xf numFmtId="4" fontId="33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0" fontId="9" fillId="0" borderId="0"/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0" fontId="9" fillId="0" borderId="0"/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37" fillId="0" borderId="19" applyNumberFormat="0" applyProtection="0">
      <alignment horizontal="left" vertical="center" wrapText="1" indent="1"/>
    </xf>
    <xf numFmtId="0" fontId="9" fillId="0" borderId="0"/>
    <xf numFmtId="0" fontId="9" fillId="1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18" borderId="18" applyNumberFormat="0" applyProtection="0">
      <alignment horizontal="left" vertical="top" indent="1"/>
    </xf>
    <xf numFmtId="0" fontId="9" fillId="1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8" borderId="18" applyNumberFormat="0" applyProtection="0">
      <alignment horizontal="left" vertical="top" indent="1"/>
    </xf>
    <xf numFmtId="0" fontId="9" fillId="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16" borderId="18" applyNumberFormat="0" applyProtection="0">
      <alignment horizontal="left" vertical="center" indent="1"/>
    </xf>
    <xf numFmtId="0" fontId="9" fillId="0" borderId="0"/>
    <xf numFmtId="0" fontId="27" fillId="0" borderId="0" applyNumberFormat="0" applyProtection="0">
      <alignment horizontal="left" wrapText="1" indent="1" shrinkToFit="1"/>
    </xf>
    <xf numFmtId="0" fontId="9" fillId="0" borderId="0"/>
    <xf numFmtId="0" fontId="9" fillId="16" borderId="18" applyNumberFormat="0" applyProtection="0">
      <alignment horizontal="left" vertical="top" indent="1"/>
    </xf>
    <xf numFmtId="0" fontId="9" fillId="16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64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64" borderId="18" applyNumberFormat="0" applyProtection="0">
      <alignment horizontal="left" vertical="top" indent="1"/>
    </xf>
    <xf numFmtId="0" fontId="9" fillId="64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14" borderId="17" applyNumberFormat="0">
      <protection locked="0"/>
    </xf>
    <xf numFmtId="0" fontId="9" fillId="14" borderId="17" applyNumberFormat="0">
      <protection locked="0"/>
    </xf>
    <xf numFmtId="0" fontId="9" fillId="0" borderId="0"/>
    <xf numFmtId="0" fontId="60" fillId="18" borderId="21" applyBorder="0"/>
    <xf numFmtId="0" fontId="9" fillId="0" borderId="0"/>
    <xf numFmtId="4" fontId="33" fillId="12" borderId="1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0" fontId="9" fillId="0" borderId="0"/>
    <xf numFmtId="4" fontId="33" fillId="12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33" fillId="12" borderId="18" applyNumberFormat="0" applyProtection="0">
      <alignment horizontal="left" vertical="top" indent="1"/>
    </xf>
    <xf numFmtId="0" fontId="9" fillId="0" borderId="0"/>
    <xf numFmtId="0" fontId="9" fillId="0" borderId="0"/>
    <xf numFmtId="4" fontId="33" fillId="64" borderId="18" applyNumberFormat="0" applyProtection="0">
      <alignment horizontal="right" vertical="center"/>
    </xf>
    <xf numFmtId="4" fontId="52" fillId="60" borderId="17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7" fillId="0" borderId="0" applyNumberFormat="0" applyProtection="0">
      <alignment horizontal="right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left" vertical="center" indent="1"/>
    </xf>
    <xf numFmtId="4" fontId="52" fillId="60" borderId="17" applyNumberFormat="0" applyProtection="0">
      <alignment horizontal="left" vertical="center" indent="1"/>
    </xf>
    <xf numFmtId="4" fontId="33" fillId="8" borderId="18" applyNumberFormat="0" applyProtection="0">
      <alignment horizontal="left" vertical="center" indent="1"/>
    </xf>
    <xf numFmtId="0" fontId="9" fillId="0" borderId="0"/>
    <xf numFmtId="0" fontId="33" fillId="8" borderId="18" applyNumberFormat="0" applyProtection="0">
      <alignment horizontal="left" vertical="top" indent="1"/>
    </xf>
    <xf numFmtId="0" fontId="54" fillId="61" borderId="18" applyNumberFormat="0" applyProtection="0">
      <alignment horizontal="left" vertical="top"/>
    </xf>
    <xf numFmtId="0" fontId="54" fillId="61" borderId="18" applyNumberFormat="0" applyProtection="0">
      <alignment horizontal="left" vertical="top"/>
    </xf>
    <xf numFmtId="0" fontId="9" fillId="0" borderId="0"/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/>
    </xf>
    <xf numFmtId="0" fontId="61" fillId="66" borderId="17"/>
    <xf numFmtId="0" fontId="9" fillId="0" borderId="0"/>
    <xf numFmtId="4" fontId="57" fillId="0" borderId="17" applyNumberFormat="0" applyProtection="0">
      <alignment horizontal="right" vertical="center"/>
    </xf>
    <xf numFmtId="0" fontId="9" fillId="0" borderId="0"/>
    <xf numFmtId="4" fontId="69" fillId="64" borderId="18" applyNumberFormat="0" applyProtection="0">
      <alignment horizontal="right"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22" applyNumberFormat="0" applyFill="0" applyAlignment="0" applyProtection="0"/>
    <xf numFmtId="169" fontId="36" fillId="67" borderId="0" applyBorder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/>
    <xf numFmtId="0" fontId="6" fillId="0" borderId="0"/>
    <xf numFmtId="0" fontId="79" fillId="0" borderId="0" applyNumberFormat="0" applyBorder="0" applyAlignment="0"/>
    <xf numFmtId="0" fontId="62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290">
    <xf numFmtId="0" fontId="0" fillId="0" borderId="0" xfId="0"/>
    <xf numFmtId="165" fontId="14" fillId="0" borderId="1" xfId="1" applyNumberFormat="1" applyFont="1" applyBorder="1"/>
    <xf numFmtId="0" fontId="10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/>
    <xf numFmtId="3" fontId="16" fillId="2" borderId="1" xfId="0" applyNumberFormat="1" applyFont="1" applyFill="1" applyBorder="1"/>
    <xf numFmtId="3" fontId="17" fillId="3" borderId="1" xfId="0" applyNumberFormat="1" applyFont="1" applyFill="1" applyBorder="1"/>
    <xf numFmtId="2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/>
    <xf numFmtId="167" fontId="14" fillId="0" borderId="1" xfId="1" applyNumberFormat="1" applyFont="1" applyBorder="1"/>
    <xf numFmtId="3" fontId="14" fillId="0" borderId="1" xfId="1" applyNumberFormat="1" applyFont="1" applyBorder="1"/>
    <xf numFmtId="3" fontId="12" fillId="3" borderId="1" xfId="0" applyNumberFormat="1" applyFont="1" applyFill="1" applyBorder="1"/>
    <xf numFmtId="2" fontId="12" fillId="0" borderId="1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67" fontId="14" fillId="2" borderId="1" xfId="1" applyNumberFormat="1" applyFont="1" applyFill="1" applyBorder="1"/>
    <xf numFmtId="0" fontId="16" fillId="3" borderId="1" xfId="0" applyFont="1" applyFill="1" applyBorder="1" applyAlignment="1">
      <alignment horizontal="left" vertical="center"/>
    </xf>
    <xf numFmtId="167" fontId="14" fillId="3" borderId="1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5" fontId="14" fillId="0" borderId="2" xfId="1" applyNumberFormat="1" applyFont="1" applyBorder="1"/>
    <xf numFmtId="164" fontId="16" fillId="2" borderId="1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/>
    <xf numFmtId="164" fontId="17" fillId="3" borderId="1" xfId="0" applyNumberFormat="1" applyFont="1" applyFill="1" applyBorder="1" applyAlignment="1">
      <alignment horizontal="left" vertical="center" wrapText="1"/>
    </xf>
    <xf numFmtId="3" fontId="17" fillId="3" borderId="1" xfId="0" applyNumberFormat="1" applyFont="1" applyFill="1" applyBorder="1" applyAlignment="1">
      <alignment wrapText="1"/>
    </xf>
    <xf numFmtId="3" fontId="17" fillId="3" borderId="2" xfId="0" applyNumberFormat="1" applyFont="1" applyFill="1" applyBorder="1"/>
    <xf numFmtId="164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wrapText="1"/>
    </xf>
    <xf numFmtId="3" fontId="17" fillId="0" borderId="2" xfId="0" applyNumberFormat="1" applyFont="1" applyBorder="1"/>
    <xf numFmtId="164" fontId="16" fillId="2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left" vertical="center"/>
    </xf>
    <xf numFmtId="3" fontId="16" fillId="3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2" fontId="15" fillId="0" borderId="0" xfId="0" applyNumberFormat="1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4" xfId="0" applyFont="1" applyFill="1" applyBorder="1"/>
    <xf numFmtId="2" fontId="15" fillId="4" borderId="5" xfId="0" applyNumberFormat="1" applyFont="1" applyFill="1" applyBorder="1"/>
    <xf numFmtId="168" fontId="15" fillId="0" borderId="1" xfId="0" applyNumberFormat="1" applyFont="1" applyBorder="1"/>
    <xf numFmtId="167" fontId="15" fillId="0" borderId="1" xfId="0" applyNumberFormat="1" applyFont="1" applyBorder="1"/>
    <xf numFmtId="2" fontId="16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  <xf numFmtId="0" fontId="10" fillId="0" borderId="0" xfId="0" quotePrefix="1" applyFont="1" applyAlignment="1">
      <alignment vertical="top"/>
    </xf>
    <xf numFmtId="0" fontId="22" fillId="0" borderId="0" xfId="0" applyFont="1"/>
    <xf numFmtId="0" fontId="20" fillId="4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/>
    <xf numFmtId="0" fontId="12" fillId="5" borderId="0" xfId="3" applyFont="1" applyFill="1" applyAlignment="1">
      <alignment wrapText="1"/>
    </xf>
    <xf numFmtId="0" fontId="12" fillId="5" borderId="0" xfId="3" applyFont="1" applyFill="1"/>
    <xf numFmtId="0" fontId="13" fillId="5" borderId="1" xfId="0" applyFont="1" applyFill="1" applyBorder="1" applyAlignment="1">
      <alignment wrapText="1"/>
    </xf>
    <xf numFmtId="165" fontId="14" fillId="5" borderId="1" xfId="1" applyNumberFormat="1" applyFont="1" applyFill="1" applyBorder="1"/>
    <xf numFmtId="0" fontId="11" fillId="5" borderId="0" xfId="0" applyFont="1" applyFill="1" applyAlignment="1">
      <alignment wrapText="1"/>
    </xf>
    <xf numFmtId="0" fontId="18" fillId="5" borderId="0" xfId="2" applyFont="1" applyFill="1" applyBorder="1" applyAlignment="1">
      <alignment wrapText="1"/>
    </xf>
    <xf numFmtId="0" fontId="12" fillId="5" borderId="0" xfId="0" applyFont="1" applyFill="1"/>
    <xf numFmtId="0" fontId="16" fillId="5" borderId="0" xfId="0" applyFont="1" applyFill="1" applyAlignment="1">
      <alignment wrapText="1"/>
    </xf>
    <xf numFmtId="0" fontId="18" fillId="5" borderId="0" xfId="2" applyFont="1" applyFill="1" applyBorder="1" applyAlignment="1"/>
    <xf numFmtId="0" fontId="19" fillId="5" borderId="0" xfId="0" applyFont="1" applyFill="1"/>
    <xf numFmtId="0" fontId="10" fillId="5" borderId="0" xfId="0" applyFont="1" applyFill="1"/>
    <xf numFmtId="2" fontId="10" fillId="5" borderId="0" xfId="0" applyNumberFormat="1" applyFont="1" applyFill="1"/>
    <xf numFmtId="3" fontId="15" fillId="0" borderId="1" xfId="0" applyNumberFormat="1" applyFont="1" applyBorder="1"/>
    <xf numFmtId="1" fontId="15" fillId="0" borderId="0" xfId="0" applyNumberFormat="1" applyFont="1"/>
    <xf numFmtId="3" fontId="15" fillId="0" borderId="0" xfId="0" applyNumberFormat="1" applyFont="1"/>
    <xf numFmtId="0" fontId="15" fillId="4" borderId="1" xfId="0" quotePrefix="1" applyFont="1" applyFill="1" applyBorder="1" applyAlignment="1">
      <alignment horizontal="center"/>
    </xf>
    <xf numFmtId="165" fontId="20" fillId="5" borderId="0" xfId="0" applyNumberFormat="1" applyFont="1" applyFill="1" applyAlignment="1">
      <alignment horizontal="left"/>
    </xf>
    <xf numFmtId="165" fontId="23" fillId="5" borderId="0" xfId="0" applyNumberFormat="1" applyFont="1" applyFill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left" vertical="center"/>
    </xf>
    <xf numFmtId="3" fontId="12" fillId="5" borderId="1" xfId="0" applyNumberFormat="1" applyFont="1" applyFill="1" applyBorder="1"/>
    <xf numFmtId="166" fontId="12" fillId="5" borderId="1" xfId="0" applyNumberFormat="1" applyFont="1" applyFill="1" applyBorder="1"/>
    <xf numFmtId="0" fontId="24" fillId="5" borderId="0" xfId="2" applyFont="1" applyFill="1" applyBorder="1" applyAlignment="1"/>
    <xf numFmtId="0" fontId="25" fillId="5" borderId="0" xfId="2" applyFont="1" applyFill="1" applyBorder="1"/>
    <xf numFmtId="2" fontId="16" fillId="5" borderId="0" xfId="0" applyNumberFormat="1" applyFont="1" applyFill="1"/>
    <xf numFmtId="3" fontId="17" fillId="5" borderId="1" xfId="0" applyNumberFormat="1" applyFont="1" applyFill="1" applyBorder="1"/>
    <xf numFmtId="2" fontId="20" fillId="5" borderId="0" xfId="0" applyNumberFormat="1" applyFont="1" applyFill="1"/>
    <xf numFmtId="2" fontId="21" fillId="5" borderId="0" xfId="0" applyNumberFormat="1" applyFont="1" applyFill="1"/>
    <xf numFmtId="165" fontId="14" fillId="5" borderId="2" xfId="1" applyNumberFormat="1" applyFont="1" applyFill="1" applyBorder="1"/>
    <xf numFmtId="167" fontId="14" fillId="3" borderId="2" xfId="1" applyNumberFormat="1" applyFont="1" applyFill="1" applyBorder="1"/>
    <xf numFmtId="3" fontId="14" fillId="0" borderId="2" xfId="1" applyNumberFormat="1" applyFont="1" applyBorder="1"/>
    <xf numFmtId="14" fontId="14" fillId="5" borderId="8" xfId="1" applyNumberFormat="1" applyFont="1" applyFill="1" applyBorder="1"/>
    <xf numFmtId="167" fontId="14" fillId="0" borderId="8" xfId="1" applyNumberFormat="1" applyFont="1" applyBorder="1"/>
    <xf numFmtId="3" fontId="14" fillId="0" borderId="8" xfId="1" applyNumberFormat="1" applyFont="1" applyBorder="1"/>
    <xf numFmtId="3" fontId="17" fillId="0" borderId="8" xfId="0" applyNumberFormat="1" applyFont="1" applyBorder="1"/>
    <xf numFmtId="3" fontId="26" fillId="2" borderId="1" xfId="0" applyNumberFormat="1" applyFont="1" applyFill="1" applyBorder="1"/>
    <xf numFmtId="167" fontId="14" fillId="6" borderId="8" xfId="1" applyNumberFormat="1" applyFont="1" applyFill="1" applyBorder="1"/>
    <xf numFmtId="3" fontId="16" fillId="6" borderId="8" xfId="0" applyNumberFormat="1" applyFont="1" applyFill="1" applyBorder="1"/>
    <xf numFmtId="3" fontId="17" fillId="6" borderId="8" xfId="0" applyNumberFormat="1" applyFont="1" applyFill="1" applyBorder="1"/>
    <xf numFmtId="167" fontId="14" fillId="3" borderId="6" xfId="1" applyNumberFormat="1" applyFont="1" applyFill="1" applyBorder="1"/>
    <xf numFmtId="3" fontId="17" fillId="0" borderId="6" xfId="0" applyNumberFormat="1" applyFont="1" applyBorder="1"/>
    <xf numFmtId="164" fontId="12" fillId="5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wrapText="1"/>
    </xf>
    <xf numFmtId="3" fontId="17" fillId="5" borderId="2" xfId="0" applyNumberFormat="1" applyFont="1" applyFill="1" applyBorder="1"/>
    <xf numFmtId="0" fontId="74" fillId="5" borderId="0" xfId="2" applyFont="1" applyFill="1" applyBorder="1" applyAlignment="1"/>
    <xf numFmtId="4" fontId="14" fillId="0" borderId="1" xfId="1" applyNumberFormat="1" applyFont="1" applyBorder="1"/>
    <xf numFmtId="4" fontId="14" fillId="0" borderId="2" xfId="1" applyNumberFormat="1" applyFont="1" applyBorder="1"/>
    <xf numFmtId="4" fontId="14" fillId="0" borderId="7" xfId="1" applyNumberFormat="1" applyFont="1" applyBorder="1"/>
    <xf numFmtId="4" fontId="14" fillId="0" borderId="6" xfId="1" applyNumberFormat="1" applyFont="1" applyBorder="1"/>
    <xf numFmtId="3" fontId="14" fillId="0" borderId="6" xfId="1" applyNumberFormat="1" applyFont="1" applyBorder="1"/>
    <xf numFmtId="2" fontId="15" fillId="68" borderId="0" xfId="0" applyNumberFormat="1" applyFont="1" applyFill="1"/>
    <xf numFmtId="0" fontId="11" fillId="69" borderId="0" xfId="0" applyFont="1" applyFill="1" applyAlignment="1">
      <alignment wrapText="1"/>
    </xf>
    <xf numFmtId="0" fontId="11" fillId="69" borderId="0" xfId="0" applyFont="1" applyFill="1"/>
    <xf numFmtId="0" fontId="10" fillId="69" borderId="0" xfId="0" applyFont="1" applyFill="1"/>
    <xf numFmtId="2" fontId="20" fillId="69" borderId="0" xfId="0" applyNumberFormat="1" applyFont="1" applyFill="1"/>
    <xf numFmtId="2" fontId="21" fillId="69" borderId="0" xfId="0" applyNumberFormat="1" applyFont="1" applyFill="1"/>
    <xf numFmtId="2" fontId="10" fillId="69" borderId="0" xfId="0" applyNumberFormat="1" applyFont="1" applyFill="1"/>
    <xf numFmtId="4" fontId="14" fillId="6" borderId="8" xfId="1" applyNumberFormat="1" applyFont="1" applyFill="1" applyBorder="1"/>
    <xf numFmtId="4" fontId="14" fillId="0" borderId="23" xfId="1" applyNumberFormat="1" applyFont="1" applyBorder="1"/>
    <xf numFmtId="4" fontId="14" fillId="0" borderId="8" xfId="1" applyNumberFormat="1" applyFont="1" applyBorder="1"/>
    <xf numFmtId="3" fontId="15" fillId="5" borderId="0" xfId="0" applyNumberFormat="1" applyFont="1" applyFill="1"/>
    <xf numFmtId="2" fontId="15" fillId="69" borderId="0" xfId="0" applyNumberFormat="1" applyFont="1" applyFill="1"/>
    <xf numFmtId="1" fontId="15" fillId="69" borderId="0" xfId="0" applyNumberFormat="1" applyFont="1" applyFill="1"/>
    <xf numFmtId="2" fontId="16" fillId="69" borderId="0" xfId="0" applyNumberFormat="1" applyFont="1" applyFill="1"/>
    <xf numFmtId="165" fontId="14" fillId="5" borderId="6" xfId="1" applyNumberFormat="1" applyFont="1" applyFill="1" applyBorder="1"/>
    <xf numFmtId="167" fontId="14" fillId="2" borderId="6" xfId="1" applyNumberFormat="1" applyFont="1" applyFill="1" applyBorder="1"/>
    <xf numFmtId="3" fontId="16" fillId="2" borderId="6" xfId="0" applyNumberFormat="1" applyFont="1" applyFill="1" applyBorder="1"/>
    <xf numFmtId="3" fontId="17" fillId="3" borderId="6" xfId="0" applyNumberFormat="1" applyFont="1" applyFill="1" applyBorder="1"/>
    <xf numFmtId="3" fontId="26" fillId="2" borderId="6" xfId="0" applyNumberFormat="1" applyFont="1" applyFill="1" applyBorder="1"/>
    <xf numFmtId="2" fontId="78" fillId="68" borderId="0" xfId="0" applyNumberFormat="1" applyFont="1" applyFill="1" applyProtection="1">
      <protection locked="0"/>
    </xf>
    <xf numFmtId="1" fontId="0" fillId="0" borderId="0" xfId="0" applyNumberFormat="1"/>
    <xf numFmtId="1" fontId="15" fillId="5" borderId="1" xfId="0" applyNumberFormat="1" applyFont="1" applyFill="1" applyBorder="1"/>
    <xf numFmtId="14" fontId="14" fillId="0" borderId="8" xfId="1" applyNumberFormat="1" applyFont="1" applyBorder="1"/>
    <xf numFmtId="0" fontId="0" fillId="4" borderId="0" xfId="0" applyFill="1"/>
    <xf numFmtId="3" fontId="10" fillId="5" borderId="0" xfId="0" applyNumberFormat="1" applyFont="1" applyFill="1"/>
    <xf numFmtId="165" fontId="14" fillId="5" borderId="24" xfId="1" applyNumberFormat="1" applyFont="1" applyFill="1" applyBorder="1"/>
    <xf numFmtId="3" fontId="17" fillId="0" borderId="24" xfId="0" applyNumberFormat="1" applyFont="1" applyBorder="1"/>
    <xf numFmtId="3" fontId="81" fillId="0" borderId="24" xfId="0" applyNumberFormat="1" applyFont="1" applyBorder="1"/>
    <xf numFmtId="3" fontId="14" fillId="0" borderId="24" xfId="1" applyNumberFormat="1" applyFont="1" applyBorder="1"/>
    <xf numFmtId="167" fontId="14" fillId="0" borderId="24" xfId="1" applyNumberFormat="1" applyFont="1" applyBorder="1"/>
    <xf numFmtId="3" fontId="83" fillId="2" borderId="6" xfId="1" applyNumberFormat="1" applyFont="1" applyFill="1" applyBorder="1"/>
    <xf numFmtId="167" fontId="14" fillId="0" borderId="25" xfId="1" applyNumberFormat="1" applyFont="1" applyBorder="1"/>
    <xf numFmtId="167" fontId="14" fillId="0" borderId="7" xfId="1" applyNumberFormat="1" applyFont="1" applyBorder="1"/>
    <xf numFmtId="167" fontId="14" fillId="0" borderId="6" xfId="1" applyNumberFormat="1" applyFont="1" applyBorder="1"/>
    <xf numFmtId="3" fontId="17" fillId="0" borderId="0" xfId="0" applyNumberFormat="1" applyFont="1"/>
    <xf numFmtId="43" fontId="14" fillId="2" borderId="1" xfId="467" applyFont="1" applyFill="1" applyBorder="1"/>
    <xf numFmtId="167" fontId="17" fillId="0" borderId="8" xfId="0" applyNumberFormat="1" applyFont="1" applyBorder="1"/>
    <xf numFmtId="3" fontId="17" fillId="0" borderId="28" xfId="0" applyNumberFormat="1" applyFont="1" applyBorder="1"/>
    <xf numFmtId="0" fontId="82" fillId="0" borderId="0" xfId="0" applyFont="1"/>
    <xf numFmtId="0" fontId="0" fillId="0" borderId="27" xfId="0" applyBorder="1"/>
    <xf numFmtId="1" fontId="82" fillId="0" borderId="0" xfId="0" applyNumberFormat="1" applyFont="1"/>
    <xf numFmtId="166" fontId="82" fillId="0" borderId="0" xfId="0" applyNumberFormat="1" applyFont="1"/>
    <xf numFmtId="43" fontId="0" fillId="0" borderId="0" xfId="467" applyFont="1" applyFill="1"/>
    <xf numFmtId="2" fontId="78" fillId="5" borderId="0" xfId="0" applyNumberFormat="1" applyFont="1" applyFill="1"/>
    <xf numFmtId="0" fontId="78" fillId="4" borderId="1" xfId="0" applyFont="1" applyFill="1" applyBorder="1" applyAlignment="1">
      <alignment horizontal="center" vertical="center" wrapText="1"/>
    </xf>
    <xf numFmtId="2" fontId="78" fillId="4" borderId="1" xfId="0" applyNumberFormat="1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/>
    </xf>
    <xf numFmtId="0" fontId="78" fillId="4" borderId="1" xfId="0" applyFont="1" applyFill="1" applyBorder="1" applyAlignment="1">
      <alignment horizontal="center"/>
    </xf>
    <xf numFmtId="0" fontId="78" fillId="4" borderId="4" xfId="0" applyFont="1" applyFill="1" applyBorder="1"/>
    <xf numFmtId="0" fontId="78" fillId="4" borderId="1" xfId="0" quotePrefix="1" applyFont="1" applyFill="1" applyBorder="1" applyAlignment="1">
      <alignment horizontal="center" vertical="center" wrapText="1"/>
    </xf>
    <xf numFmtId="2" fontId="78" fillId="4" borderId="5" xfId="0" applyNumberFormat="1" applyFont="1" applyFill="1" applyBorder="1"/>
    <xf numFmtId="0" fontId="78" fillId="4" borderId="5" xfId="0" applyFont="1" applyFill="1" applyBorder="1"/>
    <xf numFmtId="168" fontId="78" fillId="0" borderId="1" xfId="0" applyNumberFormat="1" applyFont="1" applyBorder="1"/>
    <xf numFmtId="167" fontId="78" fillId="0" borderId="1" xfId="0" applyNumberFormat="1" applyFont="1" applyBorder="1"/>
    <xf numFmtId="168" fontId="78" fillId="5" borderId="0" xfId="0" applyNumberFormat="1" applyFont="1" applyFill="1"/>
    <xf numFmtId="167" fontId="78" fillId="5" borderId="0" xfId="0" applyNumberFormat="1" applyFont="1" applyFill="1"/>
    <xf numFmtId="3" fontId="78" fillId="0" borderId="1" xfId="0" applyNumberFormat="1" applyFont="1" applyBorder="1"/>
    <xf numFmtId="3" fontId="78" fillId="5" borderId="1" xfId="0" applyNumberFormat="1" applyFont="1" applyFill="1" applyBorder="1"/>
    <xf numFmtId="2" fontId="78" fillId="0" borderId="0" xfId="0" applyNumberFormat="1" applyFont="1"/>
    <xf numFmtId="2" fontId="78" fillId="4" borderId="6" xfId="0" applyNumberFormat="1" applyFont="1" applyFill="1" applyBorder="1"/>
    <xf numFmtId="2" fontId="78" fillId="4" borderId="7" xfId="0" applyNumberFormat="1" applyFont="1" applyFill="1" applyBorder="1" applyAlignment="1">
      <alignment vertical="center"/>
    </xf>
    <xf numFmtId="2" fontId="78" fillId="4" borderId="2" xfId="0" applyNumberFormat="1" applyFont="1" applyFill="1" applyBorder="1" applyAlignment="1">
      <alignment vertical="center"/>
    </xf>
    <xf numFmtId="2" fontId="78" fillId="4" borderId="6" xfId="0" applyNumberFormat="1" applyFont="1" applyFill="1" applyBorder="1" applyAlignment="1">
      <alignment vertical="center"/>
    </xf>
    <xf numFmtId="0" fontId="78" fillId="4" borderId="1" xfId="0" quotePrefix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2" fontId="78" fillId="0" borderId="1" xfId="0" applyNumberFormat="1" applyFont="1" applyBorder="1"/>
    <xf numFmtId="2" fontId="26" fillId="5" borderId="0" xfId="0" applyNumberFormat="1" applyFont="1" applyFill="1"/>
    <xf numFmtId="4" fontId="78" fillId="0" borderId="1" xfId="0" applyNumberFormat="1" applyFont="1" applyBorder="1"/>
    <xf numFmtId="0" fontId="84" fillId="0" borderId="0" xfId="0" applyFont="1"/>
    <xf numFmtId="3" fontId="17" fillId="0" borderId="29" xfId="0" applyNumberFormat="1" applyFont="1" applyBorder="1"/>
    <xf numFmtId="0" fontId="85" fillId="5" borderId="0" xfId="0" applyFont="1" applyFill="1" applyAlignment="1">
      <alignment wrapText="1"/>
    </xf>
    <xf numFmtId="0" fontId="85" fillId="5" borderId="0" xfId="0" applyFont="1" applyFill="1"/>
    <xf numFmtId="3" fontId="81" fillId="3" borderId="1" xfId="0" applyNumberFormat="1" applyFont="1" applyFill="1" applyBorder="1"/>
    <xf numFmtId="3" fontId="81" fillId="0" borderId="1" xfId="0" applyNumberFormat="1" applyFont="1" applyBorder="1"/>
    <xf numFmtId="0" fontId="86" fillId="5" borderId="0" xfId="0" applyFont="1" applyFill="1"/>
    <xf numFmtId="43" fontId="14" fillId="2" borderId="24" xfId="467" applyFont="1" applyFill="1" applyBorder="1"/>
    <xf numFmtId="167" fontId="14" fillId="3" borderId="24" xfId="1" applyNumberFormat="1" applyFont="1" applyFill="1" applyBorder="1"/>
    <xf numFmtId="3" fontId="16" fillId="2" borderId="24" xfId="0" applyNumberFormat="1" applyFont="1" applyFill="1" applyBorder="1"/>
    <xf numFmtId="3" fontId="17" fillId="3" borderId="24" xfId="0" applyNumberFormat="1" applyFont="1" applyFill="1" applyBorder="1"/>
    <xf numFmtId="3" fontId="26" fillId="2" borderId="24" xfId="0" applyNumberFormat="1" applyFont="1" applyFill="1" applyBorder="1"/>
    <xf numFmtId="14" fontId="14" fillId="0" borderId="30" xfId="1" applyNumberFormat="1" applyFont="1" applyBorder="1"/>
    <xf numFmtId="3" fontId="16" fillId="6" borderId="30" xfId="467" applyNumberFormat="1" applyFont="1" applyFill="1" applyBorder="1"/>
    <xf numFmtId="3" fontId="17" fillId="6" borderId="30" xfId="0" applyNumberFormat="1" applyFont="1" applyFill="1" applyBorder="1"/>
    <xf numFmtId="3" fontId="17" fillId="0" borderId="30" xfId="0" applyNumberFormat="1" applyFont="1" applyBorder="1"/>
    <xf numFmtId="3" fontId="16" fillId="6" borderId="30" xfId="0" applyNumberFormat="1" applyFont="1" applyFill="1" applyBorder="1"/>
    <xf numFmtId="3" fontId="17" fillId="0" borderId="25" xfId="0" applyNumberFormat="1" applyFont="1" applyBorder="1"/>
    <xf numFmtId="3" fontId="14" fillId="0" borderId="25" xfId="1" applyNumberFormat="1" applyFont="1" applyBorder="1"/>
    <xf numFmtId="172" fontId="17" fillId="0" borderId="25" xfId="0" applyNumberFormat="1" applyFont="1" applyBorder="1"/>
    <xf numFmtId="166" fontId="78" fillId="5" borderId="0" xfId="0" applyNumberFormat="1" applyFont="1" applyFill="1"/>
    <xf numFmtId="43" fontId="78" fillId="5" borderId="0" xfId="467" applyFont="1" applyFill="1"/>
    <xf numFmtId="0" fontId="88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73" fontId="78" fillId="5" borderId="0" xfId="467" applyNumberFormat="1" applyFont="1" applyFill="1"/>
    <xf numFmtId="0" fontId="0" fillId="0" borderId="0" xfId="0" applyAlignment="1">
      <alignment wrapText="1"/>
    </xf>
    <xf numFmtId="1" fontId="78" fillId="0" borderId="0" xfId="0" applyNumberFormat="1" applyFont="1"/>
    <xf numFmtId="4" fontId="14" fillId="3" borderId="6" xfId="1" applyNumberFormat="1" applyFont="1" applyFill="1" applyBorder="1"/>
    <xf numFmtId="3" fontId="81" fillId="3" borderId="6" xfId="0" applyNumberFormat="1" applyFont="1" applyFill="1" applyBorder="1"/>
    <xf numFmtId="167" fontId="78" fillId="70" borderId="1" xfId="0" applyNumberFormat="1" applyFont="1" applyFill="1" applyBorder="1"/>
    <xf numFmtId="172" fontId="14" fillId="6" borderId="30" xfId="1" applyNumberFormat="1" applyFont="1" applyFill="1" applyBorder="1"/>
    <xf numFmtId="172" fontId="14" fillId="0" borderId="30" xfId="1" applyNumberFormat="1" applyFont="1" applyBorder="1"/>
    <xf numFmtId="4" fontId="17" fillId="0" borderId="30" xfId="0" applyNumberFormat="1" applyFont="1" applyBorder="1"/>
    <xf numFmtId="174" fontId="14" fillId="0" borderId="1" xfId="1" applyNumberFormat="1" applyFont="1" applyBorder="1"/>
    <xf numFmtId="1" fontId="87" fillId="5" borderId="0" xfId="0" applyNumberFormat="1" applyFont="1" applyFill="1" applyAlignment="1">
      <alignment horizontal="right"/>
    </xf>
    <xf numFmtId="0" fontId="78" fillId="4" borderId="5" xfId="0" applyFont="1" applyFill="1" applyBorder="1" applyAlignment="1">
      <alignment horizontal="center"/>
    </xf>
    <xf numFmtId="167" fontId="78" fillId="5" borderId="1" xfId="0" applyNumberFormat="1" applyFont="1" applyFill="1" applyBorder="1"/>
    <xf numFmtId="4" fontId="78" fillId="5" borderId="1" xfId="0" applyNumberFormat="1" applyFont="1" applyFill="1" applyBorder="1"/>
    <xf numFmtId="1" fontId="78" fillId="5" borderId="0" xfId="0" applyNumberFormat="1" applyFont="1" applyFill="1"/>
    <xf numFmtId="1" fontId="0" fillId="5" borderId="31" xfId="0" applyNumberFormat="1" applyFill="1" applyBorder="1" applyAlignment="1">
      <alignment horizontal="right" vertical="center"/>
    </xf>
    <xf numFmtId="1" fontId="82" fillId="5" borderId="31" xfId="0" applyNumberFormat="1" applyFont="1" applyFill="1" applyBorder="1" applyAlignment="1">
      <alignment horizontal="right"/>
    </xf>
    <xf numFmtId="1" fontId="82" fillId="71" borderId="31" xfId="0" applyNumberFormat="1" applyFont="1" applyFill="1" applyBorder="1" applyAlignment="1">
      <alignment horizontal="right"/>
    </xf>
    <xf numFmtId="2" fontId="78" fillId="71" borderId="0" xfId="0" applyNumberFormat="1" applyFont="1" applyFill="1"/>
    <xf numFmtId="4" fontId="17" fillId="0" borderId="25" xfId="0" applyNumberFormat="1" applyFont="1" applyBorder="1"/>
    <xf numFmtId="3" fontId="81" fillId="3" borderId="24" xfId="0" applyNumberFormat="1" applyFont="1" applyFill="1" applyBorder="1"/>
    <xf numFmtId="165" fontId="14" fillId="5" borderId="25" xfId="1" applyNumberFormat="1" applyFont="1" applyFill="1" applyBorder="1"/>
    <xf numFmtId="43" fontId="14" fillId="2" borderId="26" xfId="467" applyFont="1" applyFill="1" applyBorder="1"/>
    <xf numFmtId="4" fontId="14" fillId="3" borderId="25" xfId="1" applyNumberFormat="1" applyFont="1" applyFill="1" applyBorder="1"/>
    <xf numFmtId="174" fontId="14" fillId="0" borderId="26" xfId="1" applyNumberFormat="1" applyFont="1" applyBorder="1"/>
    <xf numFmtId="3" fontId="16" fillId="2" borderId="26" xfId="0" applyNumberFormat="1" applyFont="1" applyFill="1" applyBorder="1"/>
    <xf numFmtId="3" fontId="81" fillId="3" borderId="25" xfId="0" applyNumberFormat="1" applyFont="1" applyFill="1" applyBorder="1"/>
    <xf numFmtId="3" fontId="26" fillId="2" borderId="26" xfId="0" applyNumberFormat="1" applyFont="1" applyFill="1" applyBorder="1"/>
    <xf numFmtId="1" fontId="14" fillId="6" borderId="32" xfId="467" applyNumberFormat="1" applyFont="1" applyFill="1" applyBorder="1" applyAlignment="1"/>
    <xf numFmtId="1" fontId="17" fillId="0" borderId="32" xfId="0" applyNumberFormat="1" applyFont="1" applyBorder="1"/>
    <xf numFmtId="1" fontId="14" fillId="6" borderId="32" xfId="1" applyNumberFormat="1" applyFont="1" applyFill="1" applyBorder="1"/>
    <xf numFmtId="3" fontId="14" fillId="0" borderId="32" xfId="1" applyNumberFormat="1" applyFont="1" applyBorder="1"/>
    <xf numFmtId="3" fontId="17" fillId="0" borderId="32" xfId="0" applyNumberFormat="1" applyFont="1" applyBorder="1"/>
    <xf numFmtId="3" fontId="16" fillId="6" borderId="32" xfId="0" applyNumberFormat="1" applyFont="1" applyFill="1" applyBorder="1"/>
    <xf numFmtId="3" fontId="81" fillId="6" borderId="32" xfId="0" applyNumberFormat="1" applyFont="1" applyFill="1" applyBorder="1"/>
    <xf numFmtId="3" fontId="26" fillId="6" borderId="32" xfId="0" applyNumberFormat="1" applyFont="1" applyFill="1" applyBorder="1"/>
    <xf numFmtId="3" fontId="17" fillId="0" borderId="23" xfId="0" applyNumberFormat="1" applyFont="1" applyBorder="1"/>
    <xf numFmtId="2" fontId="14" fillId="2" borderId="1" xfId="467" applyNumberFormat="1" applyFont="1" applyFill="1" applyBorder="1"/>
    <xf numFmtId="0" fontId="87" fillId="6" borderId="0" xfId="0" applyFont="1" applyFill="1"/>
    <xf numFmtId="0" fontId="90" fillId="6" borderId="0" xfId="0" applyFont="1" applyFill="1"/>
    <xf numFmtId="0" fontId="89" fillId="6" borderId="0" xfId="0" applyFont="1" applyFill="1"/>
    <xf numFmtId="2" fontId="78" fillId="6" borderId="0" xfId="0" applyNumberFormat="1" applyFont="1" applyFill="1"/>
    <xf numFmtId="2" fontId="14" fillId="0" borderId="1" xfId="0" applyNumberFormat="1" applyFont="1" applyBorder="1" applyAlignment="1">
      <alignment horizontal="left" vertical="center" wrapText="1"/>
    </xf>
    <xf numFmtId="3" fontId="81" fillId="0" borderId="8" xfId="0" applyNumberFormat="1" applyFont="1" applyBorder="1"/>
    <xf numFmtId="3" fontId="81" fillId="0" borderId="2" xfId="0" applyNumberFormat="1" applyFont="1" applyBorder="1"/>
    <xf numFmtId="3" fontId="81" fillId="0" borderId="6" xfId="0" applyNumberFormat="1" applyFont="1" applyBorder="1"/>
    <xf numFmtId="3" fontId="81" fillId="0" borderId="0" xfId="0" applyNumberFormat="1" applyFont="1"/>
    <xf numFmtId="3" fontId="81" fillId="0" borderId="25" xfId="0" applyNumberFormat="1" applyFont="1" applyBorder="1"/>
    <xf numFmtId="3" fontId="81" fillId="0" borderId="32" xfId="0" applyNumberFormat="1" applyFont="1" applyBorder="1"/>
    <xf numFmtId="3" fontId="81" fillId="0" borderId="30" xfId="0" applyNumberFormat="1" applyFont="1" applyBorder="1"/>
    <xf numFmtId="3" fontId="86" fillId="5" borderId="0" xfId="0" applyNumberFormat="1" applyFont="1" applyFill="1"/>
    <xf numFmtId="176" fontId="0" fillId="0" borderId="0" xfId="0" applyNumberFormat="1"/>
    <xf numFmtId="167" fontId="12" fillId="2" borderId="6" xfId="1" applyNumberFormat="1" applyFont="1" applyFill="1" applyBorder="1"/>
    <xf numFmtId="167" fontId="12" fillId="2" borderId="24" xfId="1" applyNumberFormat="1" applyFont="1" applyFill="1" applyBorder="1"/>
    <xf numFmtId="4" fontId="12" fillId="2" borderId="6" xfId="1" applyNumberFormat="1" applyFont="1" applyFill="1" applyBorder="1"/>
    <xf numFmtId="4" fontId="12" fillId="2" borderId="24" xfId="1" applyNumberFormat="1" applyFont="1" applyFill="1" applyBorder="1"/>
    <xf numFmtId="167" fontId="12" fillId="2" borderId="1" xfId="1" applyNumberFormat="1" applyFont="1" applyFill="1" applyBorder="1"/>
    <xf numFmtId="175" fontId="93" fillId="0" borderId="0" xfId="0" applyNumberFormat="1" applyFont="1" applyAlignment="1">
      <alignment horizontal="center"/>
    </xf>
    <xf numFmtId="3" fontId="84" fillId="0" borderId="0" xfId="0" applyNumberFormat="1" applyFont="1"/>
    <xf numFmtId="166" fontId="84" fillId="0" borderId="0" xfId="0" applyNumberFormat="1" applyFont="1"/>
    <xf numFmtId="0" fontId="0" fillId="0" borderId="33" xfId="0" applyBorder="1"/>
    <xf numFmtId="0" fontId="0" fillId="0" borderId="36" xfId="0" applyBorder="1"/>
    <xf numFmtId="0" fontId="89" fillId="0" borderId="0" xfId="0" applyFont="1"/>
    <xf numFmtId="3" fontId="0" fillId="0" borderId="0" xfId="0" applyNumberFormat="1"/>
    <xf numFmtId="1" fontId="0" fillId="0" borderId="37" xfId="0" applyNumberFormat="1" applyBorder="1"/>
    <xf numFmtId="0" fontId="0" fillId="0" borderId="38" xfId="0" applyBorder="1"/>
    <xf numFmtId="3" fontId="0" fillId="0" borderId="27" xfId="0" applyNumberFormat="1" applyBorder="1"/>
    <xf numFmtId="1" fontId="0" fillId="0" borderId="39" xfId="0" applyNumberFormat="1" applyBorder="1"/>
    <xf numFmtId="0" fontId="89" fillId="0" borderId="36" xfId="0" applyFont="1" applyBorder="1"/>
    <xf numFmtId="166" fontId="0" fillId="0" borderId="37" xfId="0" applyNumberFormat="1" applyBorder="1"/>
    <xf numFmtId="166" fontId="0" fillId="0" borderId="39" xfId="0" applyNumberFormat="1" applyBorder="1"/>
    <xf numFmtId="166" fontId="0" fillId="0" borderId="0" xfId="0" applyNumberFormat="1"/>
    <xf numFmtId="174" fontId="17" fillId="0" borderId="25" xfId="0" applyNumberFormat="1" applyFont="1" applyBorder="1"/>
    <xf numFmtId="2" fontId="26" fillId="4" borderId="6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2" fontId="78" fillId="4" borderId="6" xfId="0" applyNumberFormat="1" applyFont="1" applyFill="1" applyBorder="1" applyAlignment="1">
      <alignment horizontal="center" vertical="center"/>
    </xf>
    <xf numFmtId="2" fontId="78" fillId="4" borderId="2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/>
    </xf>
    <xf numFmtId="2" fontId="78" fillId="4" borderId="24" xfId="0" applyNumberFormat="1" applyFont="1" applyFill="1" applyBorder="1" applyAlignment="1">
      <alignment horizontal="center" vertical="center"/>
    </xf>
    <xf numFmtId="2" fontId="78" fillId="4" borderId="25" xfId="0" applyNumberFormat="1" applyFont="1" applyFill="1" applyBorder="1" applyAlignment="1">
      <alignment horizontal="center" vertical="center"/>
    </xf>
    <xf numFmtId="2" fontId="78" fillId="4" borderId="26" xfId="0" applyNumberFormat="1" applyFont="1" applyFill="1" applyBorder="1" applyAlignment="1">
      <alignment horizontal="center" vertical="center"/>
    </xf>
    <xf numFmtId="0" fontId="80" fillId="4" borderId="0" xfId="0" applyFont="1" applyFill="1" applyAlignment="1">
      <alignment horizontal="left"/>
    </xf>
    <xf numFmtId="0" fontId="92" fillId="0" borderId="34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166" fontId="0" fillId="0" borderId="35" xfId="0" applyNumberFormat="1" applyBorder="1" applyAlignment="1">
      <alignment horizontal="center" vertical="center" wrapText="1"/>
    </xf>
    <xf numFmtId="166" fontId="0" fillId="0" borderId="37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80" fillId="4" borderId="0" xfId="0" applyFont="1" applyFill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>
      <alignment horizontal="center" vertical="center"/>
    </xf>
    <xf numFmtId="2" fontId="16" fillId="4" borderId="7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</cellXfs>
  <cellStyles count="474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ipersaite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" xfId="467" builtinId="3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" xfId="0" builtinId="0"/>
    <cellStyle name="Parasts 2" xfId="468" xr:uid="{698EB71F-9D57-4D33-9DF4-00D3C14511CF}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4.1495479179966495E-2"/>
          <c:y val="8.7819746857850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147311.84300000034</c:v>
                </c:pt>
                <c:pt idx="2">
                  <c:v>-264068.62600000063</c:v>
                </c:pt>
                <c:pt idx="3">
                  <c:v>-171713.07600000035</c:v>
                </c:pt>
                <c:pt idx="4">
                  <c:v>-54726.190999999642</c:v>
                </c:pt>
                <c:pt idx="5">
                  <c:v>-137743.26200000104</c:v>
                </c:pt>
                <c:pt idx="6">
                  <c:v>88248.137000000104</c:v>
                </c:pt>
                <c:pt idx="7">
                  <c:v>68812.632999999449</c:v>
                </c:pt>
                <c:pt idx="8">
                  <c:v>58478.143000004813</c:v>
                </c:pt>
                <c:pt idx="9">
                  <c:v>-148160.34800000302</c:v>
                </c:pt>
                <c:pt idx="10">
                  <c:v>-265174.74899999984</c:v>
                </c:pt>
                <c:pt idx="11">
                  <c:v>-1422913.790000001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7168653852398928E-2"/>
          <c:y val="1.4611394743976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0.55278849673223351</c:v>
                </c:pt>
                <c:pt idx="1">
                  <c:v>0.3651027752321509</c:v>
                </c:pt>
                <c:pt idx="2">
                  <c:v>-0.65447683119639555</c:v>
                </c:pt>
                <c:pt idx="3">
                  <c:v>-0.42557963646717267</c:v>
                </c:pt>
                <c:pt idx="4">
                  <c:v>-0.13563528773436487</c:v>
                </c:pt>
                <c:pt idx="5" formatCode="#,##0.00">
                  <c:v>-0.34138767258332064</c:v>
                </c:pt>
                <c:pt idx="6">
                  <c:v>0.21871724005086962</c:v>
                </c:pt>
                <c:pt idx="7" formatCode="#,##0.00">
                  <c:v>0.17054761360450313</c:v>
                </c:pt>
                <c:pt idx="8">
                  <c:v>0.14493425555557191</c:v>
                </c:pt>
                <c:pt idx="9">
                  <c:v>-0.36720573942016482</c:v>
                </c:pt>
                <c:pt idx="10">
                  <c:v>-0.65721828476064026</c:v>
                </c:pt>
                <c:pt idx="11">
                  <c:v>-3.5265988332322822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0.60565222675872654</c:v>
                </c:pt>
                <c:pt idx="1">
                  <c:v>0.43173449265981512</c:v>
                </c:pt>
                <c:pt idx="2">
                  <c:v>9.9240320956871617E-2</c:v>
                </c:pt>
                <c:pt idx="3">
                  <c:v>-0.22934082582169282</c:v>
                </c:pt>
                <c:pt idx="4">
                  <c:v>0.60446797461042967</c:v>
                </c:pt>
                <c:pt idx="5">
                  <c:v>1.4417375327082933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bilance, tūkst. eiro</a:t>
            </a:r>
          </a:p>
        </c:rich>
      </c:tx>
      <c:layout>
        <c:manualLayout>
          <c:xMode val="edge"/>
          <c:yMode val="edge"/>
          <c:x val="0.21216403553803845"/>
          <c:y val="1.2517908297472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'2'!$B$246:$B$257</c:f>
              <c:numCache>
                <c:formatCode>#\ ##0.0</c:formatCode>
                <c:ptCount val="12"/>
                <c:pt idx="0">
                  <c:v>105353.71799999999</c:v>
                </c:pt>
                <c:pt idx="1">
                  <c:v>-6220.1790000000037</c:v>
                </c:pt>
                <c:pt idx="2">
                  <c:v>-274666.55300000007</c:v>
                </c:pt>
                <c:pt idx="3">
                  <c:v>-194503.71800000034</c:v>
                </c:pt>
                <c:pt idx="4">
                  <c:v>-124781.00300000003</c:v>
                </c:pt>
                <c:pt idx="5">
                  <c:v>-236599.83400000073</c:v>
                </c:pt>
                <c:pt idx="6">
                  <c:v>-140162.25700000022</c:v>
                </c:pt>
                <c:pt idx="7">
                  <c:v>-166723.6660000002</c:v>
                </c:pt>
                <c:pt idx="8">
                  <c:v>-231453.56300000008</c:v>
                </c:pt>
                <c:pt idx="9">
                  <c:v>-484910.73999999929</c:v>
                </c:pt>
                <c:pt idx="10">
                  <c:v>-572440.25700000115</c:v>
                </c:pt>
                <c:pt idx="11">
                  <c:v>-1531000.7019999996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'2'!$C$246:$C$257</c:f>
              <c:numCache>
                <c:formatCode>#\ ##0.0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bilance, 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0.26111230461508322</c:v>
                </c:pt>
                <c:pt idx="1">
                  <c:v>-1.541630712841425E-2</c:v>
                </c:pt>
                <c:pt idx="2">
                  <c:v>-0.68074310063277432</c:v>
                </c:pt>
                <c:pt idx="3">
                  <c:v>-0.48206475316972042</c:v>
                </c:pt>
                <c:pt idx="4">
                  <c:v>-0.30926156080710526</c:v>
                </c:pt>
                <c:pt idx="5">
                  <c:v>-0.5863972254618135</c:v>
                </c:pt>
                <c:pt idx="6">
                  <c:v>-0.34738299359612196</c:v>
                </c:pt>
                <c:pt idx="7">
                  <c:v>-0.41321370986769962</c:v>
                </c:pt>
                <c:pt idx="8">
                  <c:v>-0.57364252912557279</c:v>
                </c:pt>
                <c:pt idx="9">
                  <c:v>-1.2018195774923219</c:v>
                </c:pt>
                <c:pt idx="10">
                  <c:v>-1.4187557648389859</c:v>
                </c:pt>
                <c:pt idx="11">
                  <c:v>-3.7944851805470234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0.26729248482117929</c:v>
                </c:pt>
                <c:pt idx="1">
                  <c:v>-5.3160862701060463E-2</c:v>
                </c:pt>
                <c:pt idx="2">
                  <c:v>-0.30094883296210667</c:v>
                </c:pt>
                <c:pt idx="3">
                  <c:v>-0.89209290571672062</c:v>
                </c:pt>
                <c:pt idx="4">
                  <c:v>-0.10655187511638504</c:v>
                </c:pt>
                <c:pt idx="5">
                  <c:v>0.61209052531752384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speciālā budžeta bilance, tūkst. eiro</a:t>
            </a:r>
          </a:p>
        </c:rich>
      </c:tx>
      <c:layout>
        <c:manualLayout>
          <c:xMode val="edge"/>
          <c:yMode val="edge"/>
          <c:x val="0.172166981761937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8860.8950000000186</c:v>
                </c:pt>
                <c:pt idx="2">
                  <c:v>-67878.96100000001</c:v>
                </c:pt>
                <c:pt idx="3">
                  <c:v>-59148.922999999952</c:v>
                </c:pt>
                <c:pt idx="4">
                  <c:v>-18273.459999999963</c:v>
                </c:pt>
                <c:pt idx="5">
                  <c:v>18868.96800000011</c:v>
                </c:pt>
                <c:pt idx="6">
                  <c:v>100483.56599999964</c:v>
                </c:pt>
                <c:pt idx="7">
                  <c:v>112828.99300000025</c:v>
                </c:pt>
                <c:pt idx="8">
                  <c:v>184000.50499999989</c:v>
                </c:pt>
                <c:pt idx="9">
                  <c:v>205121.19900000002</c:v>
                </c:pt>
                <c:pt idx="10">
                  <c:v>216425.06699999981</c:v>
                </c:pt>
                <c:pt idx="11">
                  <c:v>251412.78200000059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speciālā budžeta bilance, 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5.4154721437825251E-2</c:v>
                </c:pt>
                <c:pt idx="1">
                  <c:v>2.1961149149024552E-2</c:v>
                </c:pt>
                <c:pt idx="2">
                  <c:v>-0.16823356857313149</c:v>
                </c:pt>
                <c:pt idx="3">
                  <c:v>-0.14659673994637845</c:v>
                </c:pt>
                <c:pt idx="4">
                  <c:v>-4.5289576338364529E-2</c:v>
                </c:pt>
                <c:pt idx="5">
                  <c:v>4.6765503996624845E-2</c:v>
                </c:pt>
                <c:pt idx="6">
                  <c:v>0.24904195117444006</c:v>
                </c:pt>
                <c:pt idx="7">
                  <c:v>0.27963928515203573</c:v>
                </c:pt>
                <c:pt idx="8">
                  <c:v>0.45603322619225567</c:v>
                </c:pt>
                <c:pt idx="9">
                  <c:v>0.50837948591713777</c:v>
                </c:pt>
                <c:pt idx="10">
                  <c:v>0.53639538398487041</c:v>
                </c:pt>
                <c:pt idx="11">
                  <c:v>0.62311014897176831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8.3156085745402147E-2</c:v>
                </c:pt>
                <c:pt idx="1">
                  <c:v>0.13241364567006592</c:v>
                </c:pt>
                <c:pt idx="2">
                  <c:v>0.19871745606138869</c:v>
                </c:pt>
                <c:pt idx="3">
                  <c:v>0.33308872891083102</c:v>
                </c:pt>
                <c:pt idx="4">
                  <c:v>0.40826942134796695</c:v>
                </c:pt>
                <c:pt idx="5">
                  <c:v>0.49633605829565097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bilance, tūkst. 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'2'!$B$481:$B$492</c:f>
              <c:numCache>
                <c:formatCode>#\ ##0.0</c:formatCode>
                <c:ptCount val="12"/>
                <c:pt idx="0">
                  <c:v>84479.097999999998</c:v>
                </c:pt>
                <c:pt idx="1">
                  <c:v>119462.89199999999</c:v>
                </c:pt>
                <c:pt idx="2">
                  <c:v>63449.123999999953</c:v>
                </c:pt>
                <c:pt idx="3">
                  <c:v>44164.059999999939</c:v>
                </c:pt>
                <c:pt idx="4">
                  <c:v>64247.065999999875</c:v>
                </c:pt>
                <c:pt idx="5">
                  <c:v>71601.894000000088</c:v>
                </c:pt>
                <c:pt idx="6">
                  <c:v>87551.969999999972</c:v>
                </c:pt>
                <c:pt idx="7">
                  <c:v>74225.887999999803</c:v>
                </c:pt>
                <c:pt idx="8">
                  <c:v>65410.327000000048</c:v>
                </c:pt>
                <c:pt idx="9">
                  <c:v>65576.429000000004</c:v>
                </c:pt>
                <c:pt idx="10">
                  <c:v>42139.589999999851</c:v>
                </c:pt>
                <c:pt idx="11">
                  <c:v>-156000.11599999992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bilance,</a:t>
            </a:r>
            <a:r>
              <a:rPr lang="lv-LV" sz="1050" baseline="0"/>
              <a:t> % no IKP</a:t>
            </a:r>
            <a:endParaRPr lang="en-US" sz="1050"/>
          </a:p>
        </c:rich>
      </c:tx>
      <c:layout>
        <c:manualLayout>
          <c:xMode val="edge"/>
          <c:yMode val="edge"/>
          <c:x val="0.30075476465294088"/>
          <c:y val="2.7323554838126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0.20937592321690507</c:v>
                </c:pt>
                <c:pt idx="1">
                  <c:v>0.29608097026156011</c:v>
                </c:pt>
                <c:pt idx="2">
                  <c:v>0.15725450708296954</c:v>
                </c:pt>
                <c:pt idx="3">
                  <c:v>0.10945773634451891</c:v>
                </c:pt>
                <c:pt idx="4">
                  <c:v>0.15923215418004827</c:v>
                </c:pt>
                <c:pt idx="5">
                  <c:v>0.17746061469937799</c:v>
                </c:pt>
                <c:pt idx="6">
                  <c:v>0.21699183563973151</c:v>
                </c:pt>
                <c:pt idx="7">
                  <c:v>0.18396401233586268</c:v>
                </c:pt>
                <c:pt idx="8">
                  <c:v>0.16211522054301125</c:v>
                </c:pt>
                <c:pt idx="9">
                  <c:v>0.16252689349432717</c:v>
                </c:pt>
                <c:pt idx="10">
                  <c:v>0.10444021975982544</c:v>
                </c:pt>
                <c:pt idx="11">
                  <c:v>-0.38663609203597638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0.20756351510281176</c:v>
                </c:pt>
                <c:pt idx="1">
                  <c:v>0.30595706394334293</c:v>
                </c:pt>
                <c:pt idx="2">
                  <c:v>0.16194890346234136</c:v>
                </c:pt>
                <c:pt idx="3">
                  <c:v>0.18900016796077782</c:v>
                </c:pt>
                <c:pt idx="4">
                  <c:v>0.18434144497704721</c:v>
                </c:pt>
                <c:pt idx="5">
                  <c:v>0.22831478235696714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un speciālā budžeta kopējā bilance, tūkst. 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'2'!$B$406:$B$417</c:f>
              <c:numCache>
                <c:formatCode>#\ ##0.0</c:formatCode>
                <c:ptCount val="12"/>
                <c:pt idx="0">
                  <c:v>127204.09100000001</c:v>
                </c:pt>
                <c:pt idx="1">
                  <c:v>2640.7160000000149</c:v>
                </c:pt>
                <c:pt idx="2">
                  <c:v>-342545.51400000008</c:v>
                </c:pt>
                <c:pt idx="3">
                  <c:v>-253652.64100000029</c:v>
                </c:pt>
                <c:pt idx="4">
                  <c:v>-143054.46299999999</c:v>
                </c:pt>
                <c:pt idx="5">
                  <c:v>-217730.86600000062</c:v>
                </c:pt>
                <c:pt idx="6">
                  <c:v>-39678.691000000574</c:v>
                </c:pt>
                <c:pt idx="7">
                  <c:v>-53894.672999999952</c:v>
                </c:pt>
                <c:pt idx="8">
                  <c:v>-47453.058000000194</c:v>
                </c:pt>
                <c:pt idx="9">
                  <c:v>-279789.54099999927</c:v>
                </c:pt>
                <c:pt idx="10">
                  <c:v>-356015.19000000134</c:v>
                </c:pt>
                <c:pt idx="11">
                  <c:v>-1279587.919999999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'2'!$C$406:$C$417</c:f>
              <c:numCache>
                <c:formatCode>#\ ##0.0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0.1272397144778439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0.31526702605290846</c:v>
                </c:pt>
                <c:pt idx="1">
                  <c:v>6.544842020610302E-3</c:v>
                </c:pt>
                <c:pt idx="2">
                  <c:v>-0.84897666920590575</c:v>
                </c:pt>
                <c:pt idx="3">
                  <c:v>-0.62866149311609887</c:v>
                </c:pt>
                <c:pt idx="4">
                  <c:v>-0.35455113714546982</c:v>
                </c:pt>
                <c:pt idx="5">
                  <c:v>-0.53963172146518867</c:v>
                </c:pt>
                <c:pt idx="6">
                  <c:v>-9.8341042421681901E-2</c:v>
                </c:pt>
                <c:pt idx="7">
                  <c:v>-0.13357442471566389</c:v>
                </c:pt>
                <c:pt idx="8">
                  <c:v>-0.11760930293331712</c:v>
                </c:pt>
                <c:pt idx="9">
                  <c:v>-0.69344009157518416</c:v>
                </c:pt>
                <c:pt idx="10">
                  <c:v>-0.8823603808541155</c:v>
                </c:pt>
                <c:pt idx="11">
                  <c:v>-3.1713750315752551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0.35044857056658141</c:v>
                </c:pt>
                <c:pt idx="1">
                  <c:v>7.9252782969005453E-2</c:v>
                </c:pt>
                <c:pt idx="2">
                  <c:v>-0.10223137690071799</c:v>
                </c:pt>
                <c:pt idx="3">
                  <c:v>-0.55900417680588954</c:v>
                </c:pt>
                <c:pt idx="4">
                  <c:v>0.30171754623158192</c:v>
                </c:pt>
                <c:pt idx="5">
                  <c:v>1.1084265836131748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1230170.0470000003</c:v>
                </c:pt>
                <c:pt idx="1">
                  <c:v>1166379.9070000001</c:v>
                </c:pt>
                <c:pt idx="2">
                  <c:v>896198.79599999974</c:v>
                </c:pt>
                <c:pt idx="3">
                  <c:v>1240480.2940000002</c:v>
                </c:pt>
                <c:pt idx="4">
                  <c:v>1141583.5550000004</c:v>
                </c:pt>
                <c:pt idx="5">
                  <c:v>1110073.8809999991</c:v>
                </c:pt>
                <c:pt idx="6">
                  <c:v>1217508.6170000001</c:v>
                </c:pt>
                <c:pt idx="7">
                  <c:v>1222030.584</c:v>
                </c:pt>
                <c:pt idx="8">
                  <c:v>1079167.6949999991</c:v>
                </c:pt>
                <c:pt idx="9">
                  <c:v>1328712.6070000005</c:v>
                </c:pt>
                <c:pt idx="10">
                  <c:v>1261934.4380000003</c:v>
                </c:pt>
                <c:pt idx="1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1011780.956</c:v>
                </c:pt>
                <c:pt idx="1">
                  <c:v>1174583.8570000001</c:v>
                </c:pt>
                <c:pt idx="2">
                  <c:v>1242068.5329999998</c:v>
                </c:pt>
                <c:pt idx="3">
                  <c:v>1187341.4570000004</c:v>
                </c:pt>
                <c:pt idx="4">
                  <c:v>1224137.3229999989</c:v>
                </c:pt>
                <c:pt idx="5">
                  <c:v>1172050.5749999993</c:v>
                </c:pt>
                <c:pt idx="6">
                  <c:v>1088648.6020000027</c:v>
                </c:pt>
                <c:pt idx="7">
                  <c:v>1104689.4229999986</c:v>
                </c:pt>
                <c:pt idx="8">
                  <c:v>1413387.2039999999</c:v>
                </c:pt>
                <c:pt idx="9">
                  <c:v>1543583.0730000008</c:v>
                </c:pt>
                <c:pt idx="10">
                  <c:v>1331354.7149999999</c:v>
                </c:pt>
                <c:pt idx="1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218389.09100000025</c:v>
                </c:pt>
                <c:pt idx="1">
                  <c:v>-8203.9499999999534</c:v>
                </c:pt>
                <c:pt idx="2">
                  <c:v>-345869.73700000008</c:v>
                </c:pt>
                <c:pt idx="3">
                  <c:v>53138.836999999825</c:v>
                </c:pt>
                <c:pt idx="4">
                  <c:v>-82553.767999998527</c:v>
                </c:pt>
                <c:pt idx="5">
                  <c:v>-61976.694000000134</c:v>
                </c:pt>
                <c:pt idx="6">
                  <c:v>128860.01499999734</c:v>
                </c:pt>
                <c:pt idx="7">
                  <c:v>117341.16100000148</c:v>
                </c:pt>
                <c:pt idx="8">
                  <c:v>-334219.50900000078</c:v>
                </c:pt>
                <c:pt idx="9">
                  <c:v>-214870.46600000025</c:v>
                </c:pt>
                <c:pt idx="10">
                  <c:v>-69420.276999999536</c:v>
                </c:pt>
                <c:pt idx="1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3.2047206121306093</c:v>
                </c:pt>
                <c:pt idx="1">
                  <c:v>3.0385406787082037</c:v>
                </c:pt>
                <c:pt idx="2">
                  <c:v>2.3346908511647686</c:v>
                </c:pt>
                <c:pt idx="3">
                  <c:v>3.2315798753338023</c:v>
                </c:pt>
                <c:pt idx="4">
                  <c:v>2.9739436089341211</c:v>
                </c:pt>
                <c:pt idx="5">
                  <c:v>2.8918576387907429</c:v>
                </c:pt>
                <c:pt idx="6">
                  <c:v>3.1717362732589205</c:v>
                </c:pt>
                <c:pt idx="7">
                  <c:v>3.1835164664831126</c:v>
                </c:pt>
                <c:pt idx="8">
                  <c:v>2.8113438175039347</c:v>
                </c:pt>
                <c:pt idx="9">
                  <c:v>3.4614342054864697</c:v>
                </c:pt>
                <c:pt idx="10">
                  <c:v>3.2874701464878511</c:v>
                </c:pt>
                <c:pt idx="11">
                  <c:v>3.5940210940982493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3.2405426032010269</c:v>
                </c:pt>
                <c:pt idx="1">
                  <c:v>3.308900420659755</c:v>
                </c:pt>
                <c:pt idx="2">
                  <c:v>2.33451973934402</c:v>
                </c:pt>
                <c:pt idx="3">
                  <c:v>3.4524183871299052</c:v>
                </c:pt>
                <c:pt idx="4">
                  <c:v>3.4760000855555639</c:v>
                </c:pt>
                <c:pt idx="5">
                  <c:v>3.2319917880537861</c:v>
                </c:pt>
                <c:pt idx="6">
                  <c:v>3.6178946401570649</c:v>
                </c:pt>
                <c:pt idx="7">
                  <c:v>3.1175646811959776</c:v>
                </c:pt>
                <c:pt idx="8">
                  <c:v>3.0184099562883437</c:v>
                </c:pt>
                <c:pt idx="9">
                  <c:v>2.9984248630813535</c:v>
                </c:pt>
                <c:pt idx="10">
                  <c:v>3.3560241724705024</c:v>
                </c:pt>
                <c:pt idx="11">
                  <c:v>3.3665118148962261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3.7173784568823893</c:v>
                </c:pt>
                <c:pt idx="1">
                  <c:v>3.2344854820896698</c:v>
                </c:pt>
                <c:pt idx="2">
                  <c:v>2.8249791805750673</c:v>
                </c:pt>
                <c:pt idx="3">
                  <c:v>3.3791151200793039</c:v>
                </c:pt>
                <c:pt idx="4">
                  <c:v>4.0861671065248215</c:v>
                </c:pt>
                <c:pt idx="5">
                  <c:v>4.2718211727629285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Konsolidētā kopbudžeta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2.635794370511455</c:v>
                </c:pt>
                <c:pt idx="1">
                  <c:v>3.0599128196817258</c:v>
                </c:pt>
                <c:pt idx="2">
                  <c:v>3.2357174027209314</c:v>
                </c:pt>
                <c:pt idx="3">
                  <c:v>3.0931476913817995</c:v>
                </c:pt>
                <c:pt idx="4">
                  <c:v>3.1890047401686417</c:v>
                </c:pt>
                <c:pt idx="5">
                  <c:v>3.0533133572240434</c:v>
                </c:pt>
                <c:pt idx="6">
                  <c:v>2.836042563956672</c:v>
                </c:pt>
                <c:pt idx="7">
                  <c:v>2.8778305670214093</c:v>
                </c:pt>
                <c:pt idx="8">
                  <c:v>3.682020316318471</c:v>
                </c:pt>
                <c:pt idx="9">
                  <c:v>4.0211940638959556</c:v>
                </c:pt>
                <c:pt idx="10">
                  <c:v>3.4683171709656908</c:v>
                </c:pt>
                <c:pt idx="11">
                  <c:v>5.8117535951148209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2.6877541064687938</c:v>
                </c:pt>
                <c:pt idx="1">
                  <c:v>3.4965861421598383</c:v>
                </c:pt>
                <c:pt idx="2">
                  <c:v>3.3540993457725654</c:v>
                </c:pt>
                <c:pt idx="3">
                  <c:v>3.2235211924006828</c:v>
                </c:pt>
                <c:pt idx="4">
                  <c:v>3.1860557368227562</c:v>
                </c:pt>
                <c:pt idx="5">
                  <c:v>3.4377441729027405</c:v>
                </c:pt>
                <c:pt idx="6">
                  <c:v>3.0577897275228758</c:v>
                </c:pt>
                <c:pt idx="7">
                  <c:v>3.1657343076423463</c:v>
                </c:pt>
                <c:pt idx="8">
                  <c:v>3.044023314337279</c:v>
                </c:pt>
                <c:pt idx="9">
                  <c:v>3.5105648580570818</c:v>
                </c:pt>
                <c:pt idx="10">
                  <c:v>3.6460367178109818</c:v>
                </c:pt>
                <c:pt idx="11">
                  <c:v>6.2358923633678698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3.1117262301236632</c:v>
                </c:pt>
                <c:pt idx="1">
                  <c:v>3.4084032161885811</c:v>
                </c:pt>
                <c:pt idx="2">
                  <c:v>3.1574733522780112</c:v>
                </c:pt>
                <c:pt idx="3">
                  <c:v>3.7076962668578664</c:v>
                </c:pt>
                <c:pt idx="4">
                  <c:v>3.2523583060926993</c:v>
                </c:pt>
                <c:pt idx="5">
                  <c:v>3.434551614665065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Konsolidētā kopbudžeta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0.56892624161915428</c:v>
                </c:pt>
                <c:pt idx="1">
                  <c:v>-2.1372140973522136E-2</c:v>
                </c:pt>
                <c:pt idx="2">
                  <c:v>-0.90102655155616285</c:v>
                </c:pt>
                <c:pt idx="3">
                  <c:v>0.13843218395200285</c:v>
                </c:pt>
                <c:pt idx="4">
                  <c:v>-0.21506113123452053</c:v>
                </c:pt>
                <c:pt idx="5">
                  <c:v>-0.16145571843330053</c:v>
                </c:pt>
                <c:pt idx="6">
                  <c:v>0.33569370930224851</c:v>
                </c:pt>
                <c:pt idx="7">
                  <c:v>0.30568589946170333</c:v>
                </c:pt>
                <c:pt idx="8">
                  <c:v>-0.87067649881453635</c:v>
                </c:pt>
                <c:pt idx="9">
                  <c:v>-0.55975985840948583</c:v>
                </c:pt>
                <c:pt idx="10">
                  <c:v>-0.18084702447783974</c:v>
                </c:pt>
                <c:pt idx="11">
                  <c:v>-2.2177325010165716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0.55278849673223318</c:v>
                </c:pt>
                <c:pt idx="1">
                  <c:v>-0.18768572150008334</c:v>
                </c:pt>
                <c:pt idx="2">
                  <c:v>-1.0195796064285454</c:v>
                </c:pt>
                <c:pt idx="3">
                  <c:v>0.22889719472922243</c:v>
                </c:pt>
                <c:pt idx="4">
                  <c:v>0.28994434873280772</c:v>
                </c:pt>
                <c:pt idx="5">
                  <c:v>-0.20575238484895442</c:v>
                </c:pt>
                <c:pt idx="6">
                  <c:v>0.56010491263418904</c:v>
                </c:pt>
                <c:pt idx="7">
                  <c:v>-4.8169626446368685E-2</c:v>
                </c:pt>
                <c:pt idx="8">
                  <c:v>-2.5613358048935275E-2</c:v>
                </c:pt>
                <c:pt idx="9">
                  <c:v>-0.51213999497572837</c:v>
                </c:pt>
                <c:pt idx="10">
                  <c:v>-0.29001254534047938</c:v>
                </c:pt>
                <c:pt idx="11">
                  <c:v>-2.8693805484716437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0.6056522267587261</c:v>
                </c:pt>
                <c:pt idx="1">
                  <c:v>-0.17391773409891131</c:v>
                </c:pt>
                <c:pt idx="2">
                  <c:v>-0.33249417170294393</c:v>
                </c:pt>
                <c:pt idx="3">
                  <c:v>-0.32858114677856243</c:v>
                </c:pt>
                <c:pt idx="4">
                  <c:v>0.83380880043212224</c:v>
                </c:pt>
                <c:pt idx="5">
                  <c:v>0.83726955809786352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Nodokļu ieņēmumi, t.sk.</a:t>
            </a:r>
            <a:r>
              <a:rPr lang="lv-LV" sz="1200" baseline="0">
                <a:latin typeface="Verdana" panose="020B0604030504040204" pitchFamily="34" charset="0"/>
                <a:ea typeface="Verdana" panose="020B0604030504040204" pitchFamily="34" charset="0"/>
              </a:rPr>
              <a:t> VSAOI, </a:t>
            </a:r>
            <a:r>
              <a:rPr lang="lv-LV" sz="1200" b="0" i="0" u="none" strike="noStrike" baseline="0">
                <a:effectLst/>
              </a:rPr>
              <a:t>pa mēnešiem, tūkst. eiro</a:t>
            </a:r>
            <a:endParaRPr lang="en-US" sz="120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9200282285156345"/>
          <c:y val="2.7139677751362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29666846328151"/>
          <c:w val="0.88254396325459317"/>
          <c:h val="0.71631451623011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782986.00100000005</c:v>
                </c:pt>
                <c:pt idx="1">
                  <c:v>734852.06500000006</c:v>
                </c:pt>
                <c:pt idx="2">
                  <c:v>637891.50999999978</c:v>
                </c:pt>
                <c:pt idx="3">
                  <c:v>864350.42400000012</c:v>
                </c:pt>
                <c:pt idx="4">
                  <c:v>850252.99099999992</c:v>
                </c:pt>
                <c:pt idx="5">
                  <c:v>768738.3879999998</c:v>
                </c:pt>
                <c:pt idx="6">
                  <c:v>922262.25600000005</c:v>
                </c:pt>
                <c:pt idx="7">
                  <c:v>901674.18400000036</c:v>
                </c:pt>
                <c:pt idx="8">
                  <c:v>852725.58600000013</c:v>
                </c:pt>
                <c:pt idx="9">
                  <c:v>895873.59499999974</c:v>
                </c:pt>
                <c:pt idx="10">
                  <c:v>856461.09999999963</c:v>
                </c:pt>
                <c:pt idx="1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4948589106676"/>
          <c:y val="0.92187434612631458"/>
          <c:w val="0.4716033733918405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Nodokļu ieņēmumi, t.sk. VSAOI, % no IKP </a:t>
            </a:r>
            <a:endParaRPr lang="en-US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0270118674349033"/>
          <c:y val="1.415791795198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2.3478592987625513</c:v>
                </c:pt>
                <c:pt idx="1">
                  <c:v>2.2035250334253584</c:v>
                </c:pt>
                <c:pt idx="2">
                  <c:v>1.91277942573993</c:v>
                </c:pt>
                <c:pt idx="3">
                  <c:v>2.5918383953045336</c:v>
                </c:pt>
                <c:pt idx="4">
                  <c:v>2.5495658781516597</c:v>
                </c:pt>
                <c:pt idx="5">
                  <c:v>2.3051364523457596</c:v>
                </c:pt>
                <c:pt idx="6">
                  <c:v>2.7654926280697687</c:v>
                </c:pt>
                <c:pt idx="7">
                  <c:v>2.703757301733082</c:v>
                </c:pt>
                <c:pt idx="8">
                  <c:v>2.5569801935486276</c:v>
                </c:pt>
                <c:pt idx="9">
                  <c:v>2.686363674254995</c:v>
                </c:pt>
                <c:pt idx="10">
                  <c:v>2.568181493788166</c:v>
                </c:pt>
                <c:pt idx="11">
                  <c:v>2.8874569146622133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2.4534657115071106</c:v>
                </c:pt>
                <c:pt idx="1">
                  <c:v>2.2685634001626682</c:v>
                </c:pt>
                <c:pt idx="2">
                  <c:v>2.0034672498208792</c:v>
                </c:pt>
                <c:pt idx="3">
                  <c:v>2.4952599537953595</c:v>
                </c:pt>
                <c:pt idx="4">
                  <c:v>2.549559191695701</c:v>
                </c:pt>
                <c:pt idx="5">
                  <c:v>2.3157190189273007</c:v>
                </c:pt>
                <c:pt idx="6">
                  <c:v>2.6766317998711364</c:v>
                </c:pt>
                <c:pt idx="7">
                  <c:v>2.5269352254236668</c:v>
                </c:pt>
                <c:pt idx="8">
                  <c:v>2.5671627765477179</c:v>
                </c:pt>
                <c:pt idx="9">
                  <c:v>2.6615368543898366</c:v>
                </c:pt>
                <c:pt idx="10">
                  <c:v>2.7046908149538287</c:v>
                </c:pt>
                <c:pt idx="11">
                  <c:v>2.8849155530868433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2.6696775045970003</c:v>
                </c:pt>
                <c:pt idx="1">
                  <c:v>2.4375509913143754</c:v>
                </c:pt>
                <c:pt idx="2">
                  <c:v>2.0780340848211543</c:v>
                </c:pt>
                <c:pt idx="3">
                  <c:v>2.6367248323884223</c:v>
                </c:pt>
                <c:pt idx="4">
                  <c:v>2.6563744570741066</c:v>
                </c:pt>
                <c:pt idx="5">
                  <c:v>2.5359707017301059</c:v>
                </c:pt>
                <c:pt idx="6">
                  <c:v>2.7477615050918947</c:v>
                </c:pt>
                <c:pt idx="7">
                  <c:v>2.6639536762720222</c:v>
                </c:pt>
                <c:pt idx="8">
                  <c:v>2.6638680736178375</c:v>
                </c:pt>
                <c:pt idx="9">
                  <c:v>2.7074471979412702</c:v>
                </c:pt>
                <c:pt idx="10">
                  <c:v>2.5257081804800099</c:v>
                </c:pt>
                <c:pt idx="11">
                  <c:v>2.9062353400590792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2.5790166134164854</c:v>
                </c:pt>
                <c:pt idx="1">
                  <c:v>2.4449396545484001</c:v>
                </c:pt>
                <c:pt idx="2">
                  <c:v>2.2637269915688116</c:v>
                </c:pt>
                <c:pt idx="3">
                  <c:v>2.6284131406216082</c:v>
                </c:pt>
                <c:pt idx="4">
                  <c:v>2.8276379887355145</c:v>
                </c:pt>
                <c:pt idx="5">
                  <c:v>2.8061432910479773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80124166114326"/>
          <c:y val="0.92187423881191921"/>
          <c:w val="0.45111604518746412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666661.35199999996</c:v>
                </c:pt>
                <c:pt idx="1">
                  <c:v>687779.9310000001</c:v>
                </c:pt>
                <c:pt idx="2">
                  <c:v>487592.33400000003</c:v>
                </c:pt>
                <c:pt idx="3">
                  <c:v>787062.79</c:v>
                </c:pt>
                <c:pt idx="4">
                  <c:v>644004.07299999986</c:v>
                </c:pt>
                <c:pt idx="5">
                  <c:v>620273.48499999987</c:v>
                </c:pt>
                <c:pt idx="6">
                  <c:v>713962.30099999998</c:v>
                </c:pt>
                <c:pt idx="7">
                  <c:v>685067.7650000006</c:v>
                </c:pt>
                <c:pt idx="8">
                  <c:v>556332.3189999992</c:v>
                </c:pt>
                <c:pt idx="9">
                  <c:v>794230.20200000051</c:v>
                </c:pt>
                <c:pt idx="10">
                  <c:v>747989.33600000013</c:v>
                </c:pt>
                <c:pt idx="1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689237.96499999997</c:v>
                </c:pt>
                <c:pt idx="1">
                  <c:v>769410.97499999998</c:v>
                </c:pt>
                <c:pt idx="2">
                  <c:v>784728.56</c:v>
                </c:pt>
                <c:pt idx="3">
                  <c:v>792151.69299999997</c:v>
                </c:pt>
                <c:pt idx="4">
                  <c:v>756370.20399999991</c:v>
                </c:pt>
                <c:pt idx="5">
                  <c:v>721608.29700000025</c:v>
                </c:pt>
                <c:pt idx="6">
                  <c:v>745948.55599999987</c:v>
                </c:pt>
                <c:pt idx="7">
                  <c:v>628998.79499999993</c:v>
                </c:pt>
                <c:pt idx="8">
                  <c:v>879428.12800000049</c:v>
                </c:pt>
                <c:pt idx="9">
                  <c:v>1117520.5919999992</c:v>
                </c:pt>
                <c:pt idx="10">
                  <c:v>745480.91700000037</c:v>
                </c:pt>
                <c:pt idx="1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-22576.613000000012</c:v>
                </c:pt>
                <c:pt idx="1">
                  <c:v>-81631.043999999878</c:v>
                </c:pt>
                <c:pt idx="2">
                  <c:v>-297136.22600000002</c:v>
                </c:pt>
                <c:pt idx="3">
                  <c:v>-5088.9029999999329</c:v>
                </c:pt>
                <c:pt idx="4">
                  <c:v>-112366.13100000005</c:v>
                </c:pt>
                <c:pt idx="5">
                  <c:v>-101334.81200000038</c:v>
                </c:pt>
                <c:pt idx="6">
                  <c:v>-31986.254999999888</c:v>
                </c:pt>
                <c:pt idx="7">
                  <c:v>56068.970000000671</c:v>
                </c:pt>
                <c:pt idx="8">
                  <c:v>-323095.80900000129</c:v>
                </c:pt>
                <c:pt idx="9">
                  <c:v>-323290.38999999873</c:v>
                </c:pt>
                <c:pt idx="10">
                  <c:v>2508.4189999997616</c:v>
                </c:pt>
                <c:pt idx="1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1.7367219932524165</c:v>
                </c:pt>
                <c:pt idx="1">
                  <c:v>1.7917380827639904</c:v>
                </c:pt>
                <c:pt idx="2">
                  <c:v>1.2702286215611882</c:v>
                </c:pt>
                <c:pt idx="3">
                  <c:v>2.0503802318266202</c:v>
                </c:pt>
                <c:pt idx="4">
                  <c:v>1.6776974305887684</c:v>
                </c:pt>
                <c:pt idx="5">
                  <c:v>1.6158767866159769</c:v>
                </c:pt>
                <c:pt idx="6">
                  <c:v>1.8599458732382039</c:v>
                </c:pt>
                <c:pt idx="7">
                  <c:v>1.784672608925707</c:v>
                </c:pt>
                <c:pt idx="8">
                  <c:v>1.4493034147934494</c:v>
                </c:pt>
                <c:pt idx="9">
                  <c:v>2.0690520837612771</c:v>
                </c:pt>
                <c:pt idx="10">
                  <c:v>1.9485898299823323</c:v>
                </c:pt>
                <c:pt idx="11">
                  <c:v>2.3470968840953121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1.7843226269583103</c:v>
                </c:pt>
                <c:pt idx="1">
                  <c:v>1.9617255213932527</c:v>
                </c:pt>
                <c:pt idx="2">
                  <c:v>1.3215613652486984</c:v>
                </c:pt>
                <c:pt idx="3">
                  <c:v>2.2206619165318724</c:v>
                </c:pt>
                <c:pt idx="4">
                  <c:v>2.0946686491500159</c:v>
                </c:pt>
                <c:pt idx="5">
                  <c:v>1.8845372965750409</c:v>
                </c:pt>
                <c:pt idx="6">
                  <c:v>2.1600546425442948</c:v>
                </c:pt>
                <c:pt idx="7">
                  <c:v>1.6804350659045502</c:v>
                </c:pt>
                <c:pt idx="8">
                  <c:v>1.6819742853483279</c:v>
                </c:pt>
                <c:pt idx="9">
                  <c:v>1.7096230528921754</c:v>
                </c:pt>
                <c:pt idx="10">
                  <c:v>1.9261636201087082</c:v>
                </c:pt>
                <c:pt idx="11">
                  <c:v>1.9803794300036524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2.2004899519590375</c:v>
                </c:pt>
                <c:pt idx="1">
                  <c:v>1.8476772209649401</c:v>
                </c:pt>
                <c:pt idx="2">
                  <c:v>1.7395229355333375</c:v>
                </c:pt>
                <c:pt idx="3">
                  <c:v>2.0539634308950947</c:v>
                </c:pt>
                <c:pt idx="4">
                  <c:v>2.7582201795734949</c:v>
                </c:pt>
                <c:pt idx="5">
                  <c:v>3.0098144004389016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pamatbudžeta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1.7955364126163404</c:v>
                </c:pt>
                <c:pt idx="1">
                  <c:v>2.0043954222387339</c:v>
                </c:pt>
                <c:pt idx="2">
                  <c:v>2.0442993204821307</c:v>
                </c:pt>
                <c:pt idx="3">
                  <c:v>2.0636373521548257</c:v>
                </c:pt>
                <c:pt idx="4">
                  <c:v>1.9704228607024705</c:v>
                </c:pt>
                <c:pt idx="5">
                  <c:v>1.8798644861496669</c:v>
                </c:pt>
                <c:pt idx="6">
                  <c:v>1.9432733863355582</c:v>
                </c:pt>
                <c:pt idx="7">
                  <c:v>1.6386071244846485</c:v>
                </c:pt>
                <c:pt idx="8">
                  <c:v>2.2910015209377281</c:v>
                </c:pt>
                <c:pt idx="9">
                  <c:v>2.911257093599839</c:v>
                </c:pt>
                <c:pt idx="10">
                  <c:v>1.942055138219382</c:v>
                </c:pt>
                <c:pt idx="11">
                  <c:v>4.0386410220947448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1.5232103223432272</c:v>
                </c:pt>
                <c:pt idx="1">
                  <c:v>2.2382541331367505</c:v>
                </c:pt>
                <c:pt idx="2">
                  <c:v>1.9868881587530585</c:v>
                </c:pt>
                <c:pt idx="3">
                  <c:v>2.0219835690688184</c:v>
                </c:pt>
                <c:pt idx="4">
                  <c:v>1.9218654567874007</c:v>
                </c:pt>
                <c:pt idx="5">
                  <c:v>2.1616729612297489</c:v>
                </c:pt>
                <c:pt idx="6">
                  <c:v>1.9210404106786034</c:v>
                </c:pt>
                <c:pt idx="7">
                  <c:v>1.7462657821761276</c:v>
                </c:pt>
                <c:pt idx="8">
                  <c:v>1.8424031046062013</c:v>
                </c:pt>
                <c:pt idx="9">
                  <c:v>2.3378001012589245</c:v>
                </c:pt>
                <c:pt idx="10">
                  <c:v>2.1430998074553722</c:v>
                </c:pt>
                <c:pt idx="11">
                  <c:v>4.3561088457116899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1.9331974671378582</c:v>
                </c:pt>
                <c:pt idx="1">
                  <c:v>2.0999470302609251</c:v>
                </c:pt>
                <c:pt idx="2">
                  <c:v>1.923118509403611</c:v>
                </c:pt>
                <c:pt idx="3">
                  <c:v>2.5693115299175515</c:v>
                </c:pt>
                <c:pt idx="4">
                  <c:v>1.8708944817615567</c:v>
                </c:pt>
                <c:pt idx="5">
                  <c:v>2.1801029274972517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pamatbudžeta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-5.8814419363923953E-2</c:v>
                </c:pt>
                <c:pt idx="1">
                  <c:v>-0.21265733947474352</c:v>
                </c:pt>
                <c:pt idx="2">
                  <c:v>-0.77407069892094249</c:v>
                </c:pt>
                <c:pt idx="3">
                  <c:v>-1.3257120328205474E-2</c:v>
                </c:pt>
                <c:pt idx="4">
                  <c:v>-0.29272543011370211</c:v>
                </c:pt>
                <c:pt idx="5">
                  <c:v>-0.26398769953369006</c:v>
                </c:pt>
                <c:pt idx="6">
                  <c:v>-8.3327513097354311E-2</c:v>
                </c:pt>
                <c:pt idx="7">
                  <c:v>0.14606548444105849</c:v>
                </c:pt>
                <c:pt idx="8">
                  <c:v>-0.84169810614427876</c:v>
                </c:pt>
                <c:pt idx="9">
                  <c:v>-0.84220500983856184</c:v>
                </c:pt>
                <c:pt idx="10">
                  <c:v>6.5346917629502954E-3</c:v>
                </c:pt>
                <c:pt idx="11">
                  <c:v>-1.6915441379994327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0.26111230461508317</c:v>
                </c:pt>
                <c:pt idx="1">
                  <c:v>-0.27652861174349774</c:v>
                </c:pt>
                <c:pt idx="2">
                  <c:v>-0.66532679350436008</c:v>
                </c:pt>
                <c:pt idx="3">
                  <c:v>0.19867834746305402</c:v>
                </c:pt>
                <c:pt idx="4">
                  <c:v>0.17280319236261521</c:v>
                </c:pt>
                <c:pt idx="5">
                  <c:v>-0.27713566465470807</c:v>
                </c:pt>
                <c:pt idx="6">
                  <c:v>0.23901423186569137</c:v>
                </c:pt>
                <c:pt idx="7">
                  <c:v>-6.5830716271577439E-2</c:v>
                </c:pt>
                <c:pt idx="8">
                  <c:v>-0.16042881925787333</c:v>
                </c:pt>
                <c:pt idx="9">
                  <c:v>-0.62817704836674904</c:v>
                </c:pt>
                <c:pt idx="10">
                  <c:v>-0.21693618734666398</c:v>
                </c:pt>
                <c:pt idx="11">
                  <c:v>-2.3757294157080375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0.26729248482117929</c:v>
                </c:pt>
                <c:pt idx="1">
                  <c:v>-0.25226980929598497</c:v>
                </c:pt>
                <c:pt idx="2">
                  <c:v>-0.18359557387027348</c:v>
                </c:pt>
                <c:pt idx="3">
                  <c:v>-0.51534809902245682</c:v>
                </c:pt>
                <c:pt idx="4">
                  <c:v>0.88732569781193815</c:v>
                </c:pt>
                <c:pt idx="5">
                  <c:v>0.82971147294164993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#,##0.0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373920.799</c:v>
                </c:pt>
                <c:pt idx="1">
                  <c:v>291303.59600000002</c:v>
                </c:pt>
                <c:pt idx="2">
                  <c:v>290859.027</c:v>
                </c:pt>
                <c:pt idx="3">
                  <c:v>302459.79600000009</c:v>
                </c:pt>
                <c:pt idx="4">
                  <c:v>229777.31999999983</c:v>
                </c:pt>
                <c:pt idx="5">
                  <c:v>435953.09100000001</c:v>
                </c:pt>
                <c:pt idx="6">
                  <c:v>370694.27000000025</c:v>
                </c:pt>
                <c:pt idx="7">
                  <c:v>324382.07899999991</c:v>
                </c:pt>
                <c:pt idx="8">
                  <c:v>337952.53599999985</c:v>
                </c:pt>
                <c:pt idx="9">
                  <c:v>349920.82200000016</c:v>
                </c:pt>
                <c:pt idx="10">
                  <c:v>324970.32400000002</c:v>
                </c:pt>
                <c:pt idx="1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265366.62</c:v>
                </c:pt>
                <c:pt idx="1">
                  <c:v>301122.13399999996</c:v>
                </c:pt>
                <c:pt idx="2">
                  <c:v>311449.1050000001</c:v>
                </c:pt>
                <c:pt idx="3">
                  <c:v>292908.69499999995</c:v>
                </c:pt>
                <c:pt idx="4">
                  <c:v>276006.04300000006</c:v>
                </c:pt>
                <c:pt idx="5">
                  <c:v>272418.80799999996</c:v>
                </c:pt>
                <c:pt idx="6">
                  <c:v>248833.14299999992</c:v>
                </c:pt>
                <c:pt idx="7">
                  <c:v>300867.01000000024</c:v>
                </c:pt>
                <c:pt idx="8">
                  <c:v>368202.06199999992</c:v>
                </c:pt>
                <c:pt idx="9">
                  <c:v>298051.41800000006</c:v>
                </c:pt>
                <c:pt idx="10">
                  <c:v>347493.69299999997</c:v>
                </c:pt>
                <c:pt idx="1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108554.179</c:v>
                </c:pt>
                <c:pt idx="1">
                  <c:v>-9818.5379999999423</c:v>
                </c:pt>
                <c:pt idx="2">
                  <c:v>-20590.078000000096</c:v>
                </c:pt>
                <c:pt idx="3">
                  <c:v>9551.1010000001406</c:v>
                </c:pt>
                <c:pt idx="4">
                  <c:v>-46228.723000000231</c:v>
                </c:pt>
                <c:pt idx="5">
                  <c:v>163534.28300000005</c:v>
                </c:pt>
                <c:pt idx="6">
                  <c:v>121861.12700000033</c:v>
                </c:pt>
                <c:pt idx="7">
                  <c:v>23515.068999999668</c:v>
                </c:pt>
                <c:pt idx="8">
                  <c:v>-30249.526000000071</c:v>
                </c:pt>
                <c:pt idx="9">
                  <c:v>51869.404000000097</c:v>
                </c:pt>
                <c:pt idx="10">
                  <c:v>-22523.368999999948</c:v>
                </c:pt>
                <c:pt idx="1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0.97410247858168364</c:v>
                </c:pt>
                <c:pt idx="1">
                  <c:v>0.75887609259028521</c:v>
                </c:pt>
                <c:pt idx="2">
                  <c:v>0.75771794421779892</c:v>
                </c:pt>
                <c:pt idx="3">
                  <c:v>0.78793915113267199</c:v>
                </c:pt>
                <c:pt idx="4">
                  <c:v>0.5985937597813501</c:v>
                </c:pt>
                <c:pt idx="5">
                  <c:v>1.1357030355737079</c:v>
                </c:pt>
                <c:pt idx="6">
                  <c:v>0.96569703575924393</c:v>
                </c:pt>
                <c:pt idx="7">
                  <c:v>0.84504897295477643</c:v>
                </c:pt>
                <c:pt idx="8">
                  <c:v>0.88040142148007527</c:v>
                </c:pt>
                <c:pt idx="9">
                  <c:v>0.91158004831269168</c:v>
                </c:pt>
                <c:pt idx="10">
                  <c:v>0.84658141221476357</c:v>
                </c:pt>
                <c:pt idx="11">
                  <c:v>0.7840399959495844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0.9585484432852861</c:v>
                </c:pt>
                <c:pt idx="1">
                  <c:v>0.80738434236025514</c:v>
                </c:pt>
                <c:pt idx="2">
                  <c:v>0.66756117668939019</c:v>
                </c:pt>
                <c:pt idx="3">
                  <c:v>0.88863378471246013</c:v>
                </c:pt>
                <c:pt idx="4">
                  <c:v>0.87220403574418226</c:v>
                </c:pt>
                <c:pt idx="5">
                  <c:v>0.90532779181783507</c:v>
                </c:pt>
                <c:pt idx="6">
                  <c:v>0.93077876282887262</c:v>
                </c:pt>
                <c:pt idx="7">
                  <c:v>0.90913074902657098</c:v>
                </c:pt>
                <c:pt idx="8">
                  <c:v>0.91714422219384628</c:v>
                </c:pt>
                <c:pt idx="9">
                  <c:v>0.87389470985064743</c:v>
                </c:pt>
                <c:pt idx="10">
                  <c:v>0.89495564692497664</c:v>
                </c:pt>
                <c:pt idx="11">
                  <c:v>0.88220412050664876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0.99995163516327057</c:v>
                </c:pt>
                <c:pt idx="1">
                  <c:v>0.9307009077613867</c:v>
                </c:pt>
                <c:pt idx="2">
                  <c:v>0.87960646076360383</c:v>
                </c:pt>
                <c:pt idx="3">
                  <c:v>1.0365306395987233</c:v>
                </c:pt>
                <c:pt idx="4">
                  <c:v>0.94384169960341091</c:v>
                </c:pt>
                <c:pt idx="5">
                  <c:v>0.94916948646437649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190252.34599999999</c:v>
                </c:pt>
                <c:pt idx="1">
                  <c:v>356152.10499999998</c:v>
                </c:pt>
                <c:pt idx="2">
                  <c:v>207474.21299999999</c:v>
                </c:pt>
                <c:pt idx="3">
                  <c:v>253268.68599999999</c:v>
                </c:pt>
                <c:pt idx="4">
                  <c:v>242842.45400000003</c:v>
                </c:pt>
                <c:pt idx="5">
                  <c:v>324518.3899999999</c:v>
                </c:pt>
                <c:pt idx="6">
                  <c:v>276611.72800000012</c:v>
                </c:pt>
                <c:pt idx="7">
                  <c:v>255749.73200000008</c:v>
                </c:pt>
                <c:pt idx="8">
                  <c:v>270436.89500000002</c:v>
                </c:pt>
                <c:pt idx="9">
                  <c:v>321133.29499999993</c:v>
                </c:pt>
                <c:pt idx="10">
                  <c:v>280117.66999999993</c:v>
                </c:pt>
                <c:pt idx="1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Pašvaldību 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0.4956271014883557</c:v>
                </c:pt>
                <c:pt idx="1">
                  <c:v>0.92781318707169325</c:v>
                </c:pt>
                <c:pt idx="2">
                  <c:v>0.54049185192579818</c:v>
                </c:pt>
                <c:pt idx="3">
                  <c:v>0.65979120562300175</c:v>
                </c:pt>
                <c:pt idx="4">
                  <c:v>0.63262978946046411</c:v>
                </c:pt>
                <c:pt idx="5">
                  <c:v>0.84540407725310129</c:v>
                </c:pt>
                <c:pt idx="6">
                  <c:v>0.72060225205488659</c:v>
                </c:pt>
                <c:pt idx="7">
                  <c:v>0.66625458788079173</c:v>
                </c:pt>
                <c:pt idx="8">
                  <c:v>0.70451617140301015</c:v>
                </c:pt>
                <c:pt idx="9">
                  <c:v>0.83658555354820718</c:v>
                </c:pt>
                <c:pt idx="10">
                  <c:v>0.72973559473359506</c:v>
                </c:pt>
                <c:pt idx="11">
                  <c:v>0.71318531324822665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0.75955413506001568</c:v>
                </c:pt>
                <c:pt idx="1">
                  <c:v>0.72443168502228406</c:v>
                </c:pt>
                <c:pt idx="2">
                  <c:v>0.55931317668701097</c:v>
                </c:pt>
                <c:pt idx="3">
                  <c:v>0.65137264880819012</c:v>
                </c:pt>
                <c:pt idx="4">
                  <c:v>0.7312440145803335</c:v>
                </c:pt>
                <c:pt idx="5">
                  <c:v>0.93212273862666195</c:v>
                </c:pt>
                <c:pt idx="6">
                  <c:v>0.74636554164900348</c:v>
                </c:pt>
                <c:pt idx="7">
                  <c:v>0.65517514750651606</c:v>
                </c:pt>
                <c:pt idx="8">
                  <c:v>0.61021503196387661</c:v>
                </c:pt>
                <c:pt idx="9">
                  <c:v>0.78141411202841837</c:v>
                </c:pt>
                <c:pt idx="10">
                  <c:v>0.74588045994195251</c:v>
                </c:pt>
                <c:pt idx="11">
                  <c:v>0.73020884430394284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0.78797854949663215</c:v>
                </c:pt>
                <c:pt idx="1">
                  <c:v>0.77152103679352579</c:v>
                </c:pt>
                <c:pt idx="2">
                  <c:v>0.52479076366879329</c:v>
                </c:pt>
                <c:pt idx="3">
                  <c:v>0.76608392613183141</c:v>
                </c:pt>
                <c:pt idx="4">
                  <c:v>0.72162898557412791</c:v>
                </c:pt>
                <c:pt idx="5">
                  <c:v>0.93036604724367755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0.6913075789476042</c:v>
                </c:pt>
                <c:pt idx="1">
                  <c:v>0.78445440282985113</c:v>
                </c:pt>
                <c:pt idx="2">
                  <c:v>0.81135723378828983</c:v>
                </c:pt>
                <c:pt idx="3">
                  <c:v>0.76305754202677112</c:v>
                </c:pt>
                <c:pt idx="4">
                  <c:v>0.71902437978536404</c:v>
                </c:pt>
                <c:pt idx="5">
                  <c:v>0.7096792604068749</c:v>
                </c:pt>
                <c:pt idx="6">
                  <c:v>0.64823615588596994</c:v>
                </c:pt>
                <c:pt idx="7">
                  <c:v>0.78378977833875563</c:v>
                </c:pt>
                <c:pt idx="8">
                  <c:v>0.95920457533330905</c:v>
                </c:pt>
                <c:pt idx="9">
                  <c:v>0.77645486903922001</c:v>
                </c:pt>
                <c:pt idx="10">
                  <c:v>0.90525712543420878</c:v>
                </c:pt>
                <c:pt idx="11">
                  <c:v>0.79953695062236796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0.90439372184746081</c:v>
                </c:pt>
                <c:pt idx="1">
                  <c:v>0.83957791464905585</c:v>
                </c:pt>
                <c:pt idx="2">
                  <c:v>0.8577558944115462</c:v>
                </c:pt>
                <c:pt idx="3">
                  <c:v>0.86699695608570704</c:v>
                </c:pt>
                <c:pt idx="4">
                  <c:v>0.77089687213616842</c:v>
                </c:pt>
                <c:pt idx="5">
                  <c:v>0.81327271148284563</c:v>
                </c:pt>
                <c:pt idx="6">
                  <c:v>0.72850231565105739</c:v>
                </c:pt>
                <c:pt idx="7">
                  <c:v>0.87853341504897531</c:v>
                </c:pt>
                <c:pt idx="8">
                  <c:v>0.74075028115362629</c:v>
                </c:pt>
                <c:pt idx="9">
                  <c:v>0.82154845012576516</c:v>
                </c:pt>
                <c:pt idx="10">
                  <c:v>0.86693974885724401</c:v>
                </c:pt>
                <c:pt idx="11">
                  <c:v>0.79548935551975075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0.91679554941786845</c:v>
                </c:pt>
                <c:pt idx="1">
                  <c:v>0.84709834417400676</c:v>
                </c:pt>
                <c:pt idx="2">
                  <c:v>0.78084314929653909</c:v>
                </c:pt>
                <c:pt idx="3">
                  <c:v>0.863909002624072</c:v>
                </c:pt>
                <c:pt idx="4">
                  <c:v>0.83383107806706092</c:v>
                </c:pt>
                <c:pt idx="5">
                  <c:v>0.82607631283095084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0.28279489963407944</c:v>
                </c:pt>
                <c:pt idx="1">
                  <c:v>-2.5578310239565916E-2</c:v>
                </c:pt>
                <c:pt idx="2">
                  <c:v>-5.3639289570490911E-2</c:v>
                </c:pt>
                <c:pt idx="3">
                  <c:v>2.488160910590087E-2</c:v>
                </c:pt>
                <c:pt idx="4">
                  <c:v>-0.12043062000401394</c:v>
                </c:pt>
                <c:pt idx="5">
                  <c:v>0.42602377516683299</c:v>
                </c:pt>
                <c:pt idx="6">
                  <c:v>0.31746087987327398</c:v>
                </c:pt>
                <c:pt idx="7">
                  <c:v>6.1259194616020807E-2</c:v>
                </c:pt>
                <c:pt idx="8">
                  <c:v>-7.8803153853233776E-2</c:v>
                </c:pt>
                <c:pt idx="9">
                  <c:v>0.13512517927347167</c:v>
                </c:pt>
                <c:pt idx="10">
                  <c:v>-5.8675713219445202E-2</c:v>
                </c:pt>
                <c:pt idx="11">
                  <c:v>-1.5496954672783558E-2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5.4154721437825293E-2</c:v>
                </c:pt>
                <c:pt idx="1">
                  <c:v>-3.2193572288800709E-2</c:v>
                </c:pt>
                <c:pt idx="2">
                  <c:v>-0.19019471772215601</c:v>
                </c:pt>
                <c:pt idx="3">
                  <c:v>2.1636828626753091E-2</c:v>
                </c:pt>
                <c:pt idx="4">
                  <c:v>0.10130716360801384</c:v>
                </c:pt>
                <c:pt idx="5">
                  <c:v>9.2055080334989436E-2</c:v>
                </c:pt>
                <c:pt idx="6">
                  <c:v>0.20227644717781523</c:v>
                </c:pt>
                <c:pt idx="7">
                  <c:v>3.0597333977595675E-2</c:v>
                </c:pt>
                <c:pt idx="8">
                  <c:v>0.17639394104021999</c:v>
                </c:pt>
                <c:pt idx="9">
                  <c:v>5.2346259724882271E-2</c:v>
                </c:pt>
                <c:pt idx="10">
                  <c:v>2.8015898067732636E-2</c:v>
                </c:pt>
                <c:pt idx="11">
                  <c:v>8.6714764986898007E-2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8.315608574540212E-2</c:v>
                </c:pt>
                <c:pt idx="1">
                  <c:v>8.3602563587379941E-2</c:v>
                </c:pt>
                <c:pt idx="2">
                  <c:v>9.8763311467064741E-2</c:v>
                </c:pt>
                <c:pt idx="3">
                  <c:v>0.17262163697465127</c:v>
                </c:pt>
                <c:pt idx="4">
                  <c:v>0.11001062153635</c:v>
                </c:pt>
                <c:pt idx="5">
                  <c:v>0.12309317363342565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izdevumi, </a:t>
            </a:r>
            <a:r>
              <a:rPr lang="lv-LV" sz="1400" b="0" i="0" u="none" strike="noStrike" baseline="0">
                <a:effectLst/>
              </a:rPr>
              <a:t>tūkst.</a:t>
            </a:r>
            <a:r>
              <a:rPr lang="en-US"/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173548.42300000001</c:v>
                </c:pt>
                <c:pt idx="1">
                  <c:v>208650.35700000002</c:v>
                </c:pt>
                <c:pt idx="2">
                  <c:v>226166.321</c:v>
                </c:pt>
                <c:pt idx="3">
                  <c:v>234145.66599999997</c:v>
                </c:pt>
                <c:pt idx="4">
                  <c:v>253995.94299999997</c:v>
                </c:pt>
                <c:pt idx="5">
                  <c:v>325201.01799999992</c:v>
                </c:pt>
                <c:pt idx="6">
                  <c:v>249623.43800000008</c:v>
                </c:pt>
                <c:pt idx="7">
                  <c:v>221979.81400000001</c:v>
                </c:pt>
                <c:pt idx="8">
                  <c:v>247335.90100000007</c:v>
                </c:pt>
                <c:pt idx="9">
                  <c:v>291387.2080000001</c:v>
                </c:pt>
                <c:pt idx="10">
                  <c:v>310697.32199999969</c:v>
                </c:pt>
                <c:pt idx="1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bilance, </a:t>
            </a:r>
            <a:r>
              <a:rPr lang="lv-LV" sz="1400" b="0" i="0" u="none" strike="noStrike" baseline="0">
                <a:effectLst/>
              </a:rPr>
              <a:t>tūkst.</a:t>
            </a:r>
            <a:r>
              <a:rPr lang="en-US"/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16703.922999999981</c:v>
                </c:pt>
                <c:pt idx="1">
                  <c:v>147501.74799999996</c:v>
                </c:pt>
                <c:pt idx="2">
                  <c:v>-18692.108000000007</c:v>
                </c:pt>
                <c:pt idx="3">
                  <c:v>19123.020000000019</c:v>
                </c:pt>
                <c:pt idx="4">
                  <c:v>-11153.488999999943</c:v>
                </c:pt>
                <c:pt idx="5">
                  <c:v>-682.62800000002608</c:v>
                </c:pt>
                <c:pt idx="6">
                  <c:v>26988.290000000037</c:v>
                </c:pt>
                <c:pt idx="7">
                  <c:v>33769.918000000063</c:v>
                </c:pt>
                <c:pt idx="8">
                  <c:v>23100.993999999948</c:v>
                </c:pt>
                <c:pt idx="9">
                  <c:v>29746.086999999825</c:v>
                </c:pt>
                <c:pt idx="10">
                  <c:v>-30579.651999999769</c:v>
                </c:pt>
                <c:pt idx="1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0.45211164891162547</c:v>
                </c:pt>
                <c:pt idx="1">
                  <c:v>0.54355582907987199</c:v>
                </c:pt>
                <c:pt idx="2">
                  <c:v>0.58918673271716204</c:v>
                </c:pt>
                <c:pt idx="3">
                  <c:v>0.60997375436117152</c:v>
                </c:pt>
                <c:pt idx="4">
                  <c:v>0.66168578556656321</c:v>
                </c:pt>
                <c:pt idx="5">
                  <c:v>0.84718239402105744</c:v>
                </c:pt>
                <c:pt idx="6">
                  <c:v>0.65029495636021384</c:v>
                </c:pt>
                <c:pt idx="7">
                  <c:v>0.57828044759954933</c:v>
                </c:pt>
                <c:pt idx="8">
                  <c:v>0.64433568512548556</c:v>
                </c:pt>
                <c:pt idx="9">
                  <c:v>0.75909391052567965</c:v>
                </c:pt>
                <c:pt idx="10">
                  <c:v>0.80939876106996422</c:v>
                </c:pt>
                <c:pt idx="11">
                  <c:v>1.1637170214379464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0.55017821184311066</c:v>
                </c:pt>
                <c:pt idx="1">
                  <c:v>0.63772663797762907</c:v>
                </c:pt>
                <c:pt idx="2">
                  <c:v>0.69813963986560157</c:v>
                </c:pt>
                <c:pt idx="3">
                  <c:v>0.6991694195466408</c:v>
                </c:pt>
                <c:pt idx="4">
                  <c:v>0.68146959674480423</c:v>
                </c:pt>
                <c:pt idx="5">
                  <c:v>0.91389427810733215</c:v>
                </c:pt>
                <c:pt idx="6">
                  <c:v>0.70683432070864993</c:v>
                </c:pt>
                <c:pt idx="7">
                  <c:v>0.68820297081038484</c:v>
                </c:pt>
                <c:pt idx="8">
                  <c:v>0.63206382375672809</c:v>
                </c:pt>
                <c:pt idx="9">
                  <c:v>0.78100243907710243</c:v>
                </c:pt>
                <c:pt idx="10">
                  <c:v>0.80396713367645434</c:v>
                </c:pt>
                <c:pt idx="11">
                  <c:v>1.2212851560997446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0.58041503439382058</c:v>
                </c:pt>
                <c:pt idx="1">
                  <c:v>0.67312748795299449</c:v>
                </c:pt>
                <c:pt idx="2">
                  <c:v>0.6687989241497948</c:v>
                </c:pt>
                <c:pt idx="3">
                  <c:v>0.73903266163339498</c:v>
                </c:pt>
                <c:pt idx="4">
                  <c:v>0.72628770855785851</c:v>
                </c:pt>
                <c:pt idx="5">
                  <c:v>0.88639270986375762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Pašvaldību 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4.3515452576730229E-2</c:v>
                </c:pt>
                <c:pt idx="1">
                  <c:v>0.38425735799182126</c:v>
                </c:pt>
                <c:pt idx="2">
                  <c:v>-4.8694880791363859E-2</c:v>
                </c:pt>
                <c:pt idx="3">
                  <c:v>4.9817451261830237E-2</c:v>
                </c:pt>
                <c:pt idx="4">
                  <c:v>-2.9055996106099102E-2</c:v>
                </c:pt>
                <c:pt idx="5">
                  <c:v>-1.7783167679561451E-3</c:v>
                </c:pt>
                <c:pt idx="6">
                  <c:v>7.0307295694672756E-2</c:v>
                </c:pt>
                <c:pt idx="7">
                  <c:v>8.7974140281242397E-2</c:v>
                </c:pt>
                <c:pt idx="8">
                  <c:v>6.0180486277524592E-2</c:v>
                </c:pt>
                <c:pt idx="9">
                  <c:v>7.7491643022527534E-2</c:v>
                </c:pt>
                <c:pt idx="10">
                  <c:v>-7.9663166336369162E-2</c:v>
                </c:pt>
                <c:pt idx="11">
                  <c:v>-0.45053170818971977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0.20937592321690501</c:v>
                </c:pt>
                <c:pt idx="1">
                  <c:v>8.6705047044654981E-2</c:v>
                </c:pt>
                <c:pt idx="2">
                  <c:v>-0.1388264631785906</c:v>
                </c:pt>
                <c:pt idx="3">
                  <c:v>-4.7796770738450678E-2</c:v>
                </c:pt>
                <c:pt idx="4">
                  <c:v>4.9774417835529272E-2</c:v>
                </c:pt>
                <c:pt idx="5">
                  <c:v>1.8228460519329803E-2</c:v>
                </c:pt>
                <c:pt idx="6">
                  <c:v>3.9531220940353551E-2</c:v>
                </c:pt>
                <c:pt idx="7">
                  <c:v>-3.3027823303868775E-2</c:v>
                </c:pt>
                <c:pt idx="8">
                  <c:v>-2.1848791792851485E-2</c:v>
                </c:pt>
                <c:pt idx="9">
                  <c:v>4.116729513159445E-4</c:v>
                </c:pt>
                <c:pt idx="10">
                  <c:v>-5.8086673734501826E-2</c:v>
                </c:pt>
                <c:pt idx="11">
                  <c:v>-0.4910763117958018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0.20756351510281157</c:v>
                </c:pt>
                <c:pt idx="1">
                  <c:v>9.8393548840531309E-2</c:v>
                </c:pt>
                <c:pt idx="2">
                  <c:v>-0.14400816048100151</c:v>
                </c:pt>
                <c:pt idx="3">
                  <c:v>2.7051264498436423E-2</c:v>
                </c:pt>
                <c:pt idx="4">
                  <c:v>-4.658722983730601E-3</c:v>
                </c:pt>
                <c:pt idx="5">
                  <c:v>4.397333737991993E-2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20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'4'!$B$517:$B$528</c:f>
              <c:numCache>
                <c:formatCode>#\ ##0.0</c:formatCode>
                <c:ptCount val="12"/>
                <c:pt idx="0">
                  <c:v>1040582.151</c:v>
                </c:pt>
                <c:pt idx="1">
                  <c:v>979083.52700000012</c:v>
                </c:pt>
                <c:pt idx="2">
                  <c:v>778451.36100000003</c:v>
                </c:pt>
                <c:pt idx="3">
                  <c:v>1089522.5860000001</c:v>
                </c:pt>
                <c:pt idx="4">
                  <c:v>873781.39299999969</c:v>
                </c:pt>
                <c:pt idx="5">
                  <c:v>1056226.5759999999</c:v>
                </c:pt>
                <c:pt idx="6">
                  <c:v>1084656.5710000002</c:v>
                </c:pt>
                <c:pt idx="7">
                  <c:v>1009449.8440000005</c:v>
                </c:pt>
                <c:pt idx="8">
                  <c:v>894284.85499999905</c:v>
                </c:pt>
                <c:pt idx="9">
                  <c:v>1144151.0240000007</c:v>
                </c:pt>
                <c:pt idx="10">
                  <c:v>1072959.6600000001</c:v>
                </c:pt>
                <c:pt idx="11">
                  <c:v>1201924.0579999997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'4'!$C$517:$C$528</c:f>
              <c:numCache>
                <c:formatCode>#\ ##0.0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'4'!$D$517:$D$528</c:f>
              <c:numCache>
                <c:formatCode>#\ ##0.0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Valsts pamatbudžeta + speciālā budžeta</a:t>
            </a: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'4'!$E$517:$E$528</c:f>
              <c:numCache>
                <c:formatCode>#\ ##0.0</c:formatCode>
                <c:ptCount val="12"/>
                <c:pt idx="0">
                  <c:v>954604.58499999996</c:v>
                </c:pt>
                <c:pt idx="1">
                  <c:v>1070533.1089999999</c:v>
                </c:pt>
                <c:pt idx="2">
                  <c:v>1096177.665</c:v>
                </c:pt>
                <c:pt idx="3">
                  <c:v>1085060.3879999998</c:v>
                </c:pt>
                <c:pt idx="4">
                  <c:v>1032376.247</c:v>
                </c:pt>
                <c:pt idx="5">
                  <c:v>994027.10500000021</c:v>
                </c:pt>
                <c:pt idx="6">
                  <c:v>994781.69899999979</c:v>
                </c:pt>
                <c:pt idx="7">
                  <c:v>929865.80500000017</c:v>
                </c:pt>
                <c:pt idx="8">
                  <c:v>1247630.1900000004</c:v>
                </c:pt>
                <c:pt idx="9">
                  <c:v>1415572.0099999993</c:v>
                </c:pt>
                <c:pt idx="10">
                  <c:v>1092974.6100000003</c:v>
                </c:pt>
                <c:pt idx="11">
                  <c:v>1857192.0439999998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'4'!$F$517:$F$528</c:f>
              <c:numCache>
                <c:formatCode>#\ ##0.0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'4'!$G$517:$G$528</c:f>
              <c:numCache>
                <c:formatCode>#\ ##0.0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Valsts pamatbudžeta + speciālā budžeta 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85977.565999999992</c:v>
                </c:pt>
                <c:pt idx="1">
                  <c:v>-91449.58199999982</c:v>
                </c:pt>
                <c:pt idx="2">
                  <c:v>-317726.304</c:v>
                </c:pt>
                <c:pt idx="3">
                  <c:v>4462.1980000003241</c:v>
                </c:pt>
                <c:pt idx="4">
                  <c:v>-158594.85400000028</c:v>
                </c:pt>
                <c:pt idx="5">
                  <c:v>62199.47099999967</c:v>
                </c:pt>
                <c:pt idx="6">
                  <c:v>89874.87200000044</c:v>
                </c:pt>
                <c:pt idx="7">
                  <c:v>79584.039000000339</c:v>
                </c:pt>
                <c:pt idx="8">
                  <c:v>-353345.33500000136</c:v>
                </c:pt>
                <c:pt idx="9">
                  <c:v>-271420.98599999864</c:v>
                </c:pt>
                <c:pt idx="10">
                  <c:v>-20014.950000000186</c:v>
                </c:pt>
                <c:pt idx="11">
                  <c:v>-655267.98600000003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Valsts speciālā + pamatbudžeta</a:t>
            </a:r>
            <a:r>
              <a:rPr lang="lv-LV" baseline="0"/>
              <a:t> </a:t>
            </a:r>
            <a:r>
              <a:rPr lang="lv-LV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2.7108244718341004</c:v>
                </c:pt>
                <c:pt idx="1">
                  <c:v>2.5506141753542755</c:v>
                </c:pt>
                <c:pt idx="2">
                  <c:v>2.0279465657789872</c:v>
                </c:pt>
                <c:pt idx="3">
                  <c:v>2.8383193829592921</c:v>
                </c:pt>
                <c:pt idx="4">
                  <c:v>2.2762911903701184</c:v>
                </c:pt>
                <c:pt idx="5">
                  <c:v>2.7515798221896848</c:v>
                </c:pt>
                <c:pt idx="6">
                  <c:v>2.8256429089974477</c:v>
                </c:pt>
                <c:pt idx="7">
                  <c:v>2.6297215818804833</c:v>
                </c:pt>
                <c:pt idx="8">
                  <c:v>2.3297048362735246</c:v>
                </c:pt>
                <c:pt idx="9">
                  <c:v>2.9806321320739686</c:v>
                </c:pt>
                <c:pt idx="10">
                  <c:v>2.795171242197096</c:v>
                </c:pt>
                <c:pt idx="11">
                  <c:v>3.1311368800448967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2.7428710702435963</c:v>
                </c:pt>
                <c:pt idx="1">
                  <c:v>2.7691098637535081</c:v>
                </c:pt>
                <c:pt idx="2">
                  <c:v>1.9891225419380887</c:v>
                </c:pt>
                <c:pt idx="3">
                  <c:v>3.1092957012443323</c:v>
                </c:pt>
                <c:pt idx="4">
                  <c:v>2.9668726848941982</c:v>
                </c:pt>
                <c:pt idx="5">
                  <c:v>2.7898650883928759</c:v>
                </c:pt>
                <c:pt idx="6">
                  <c:v>3.0908334053731674</c:v>
                </c:pt>
                <c:pt idx="7">
                  <c:v>2.5895658149311211</c:v>
                </c:pt>
                <c:pt idx="8">
                  <c:v>2.5991185075421743</c:v>
                </c:pt>
                <c:pt idx="9">
                  <c:v>2.5835177627428227</c:v>
                </c:pt>
                <c:pt idx="10">
                  <c:v>2.8211192670336849</c:v>
                </c:pt>
                <c:pt idx="11">
                  <c:v>2.8625835505103012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3.2004415871223082</c:v>
                </c:pt>
                <c:pt idx="1">
                  <c:v>2.7783781287263269</c:v>
                </c:pt>
                <c:pt idx="2">
                  <c:v>2.6191293962969411</c:v>
                </c:pt>
                <c:pt idx="3">
                  <c:v>3.090494070493818</c:v>
                </c:pt>
                <c:pt idx="4">
                  <c:v>3.702061879176906</c:v>
                </c:pt>
                <c:pt idx="5">
                  <c:v>3.9589838869032778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</a:t>
            </a:r>
            <a:r>
              <a:rPr lang="lv-LV"/>
              <a:t> +</a:t>
            </a:r>
            <a:r>
              <a:rPr lang="en-US"/>
              <a:t> </a:t>
            </a:r>
            <a:r>
              <a:rPr lang="lv-LV"/>
              <a:t>pamat</a:t>
            </a:r>
            <a:r>
              <a:rPr lang="en-US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2.4868439915639446</c:v>
                </c:pt>
                <c:pt idx="1">
                  <c:v>2.7888498250685849</c:v>
                </c:pt>
                <c:pt idx="2">
                  <c:v>2.8556565542704204</c:v>
                </c:pt>
                <c:pt idx="3">
                  <c:v>2.826694894181597</c:v>
                </c:pt>
                <c:pt idx="4">
                  <c:v>2.6894472404878345</c:v>
                </c:pt>
                <c:pt idx="5">
                  <c:v>2.5895437465565418</c:v>
                </c:pt>
                <c:pt idx="6">
                  <c:v>2.5915095422215284</c:v>
                </c:pt>
                <c:pt idx="7">
                  <c:v>2.422396902823404</c:v>
                </c:pt>
                <c:pt idx="8">
                  <c:v>3.2502060962710373</c:v>
                </c:pt>
                <c:pt idx="9">
                  <c:v>3.6877119626390589</c:v>
                </c:pt>
                <c:pt idx="10">
                  <c:v>2.847312263653591</c:v>
                </c:pt>
                <c:pt idx="11">
                  <c:v>4.838177972717113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2.4276040441906881</c:v>
                </c:pt>
                <c:pt idx="1">
                  <c:v>3.0778320477858063</c:v>
                </c:pt>
                <c:pt idx="2">
                  <c:v>2.8446440531646049</c:v>
                </c:pt>
                <c:pt idx="3">
                  <c:v>2.8889805251545253</c:v>
                </c:pt>
                <c:pt idx="4">
                  <c:v>2.6927623289235694</c:v>
                </c:pt>
                <c:pt idx="5">
                  <c:v>2.9749456727125945</c:v>
                </c:pt>
                <c:pt idx="6">
                  <c:v>2.6495427263296607</c:v>
                </c:pt>
                <c:pt idx="7">
                  <c:v>2.6247991972251028</c:v>
                </c:pt>
                <c:pt idx="8">
                  <c:v>2.5831533857598274</c:v>
                </c:pt>
                <c:pt idx="9">
                  <c:v>3.1593485513846895</c:v>
                </c:pt>
                <c:pt idx="10">
                  <c:v>3.0100395563126163</c:v>
                </c:pt>
                <c:pt idx="11">
                  <c:v>5.1515982012314403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2.8499930165557266</c:v>
                </c:pt>
                <c:pt idx="1">
                  <c:v>2.9470453744349321</c:v>
                </c:pt>
                <c:pt idx="2">
                  <c:v>2.70396165870015</c:v>
                </c:pt>
                <c:pt idx="3">
                  <c:v>3.4332205325416236</c:v>
                </c:pt>
                <c:pt idx="4">
                  <c:v>2.7047255598286175</c:v>
                </c:pt>
                <c:pt idx="5">
                  <c:v>3.0061792403282026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</a:t>
            </a:r>
            <a:r>
              <a:rPr lang="lv-LV"/>
              <a:t>+ pamat</a:t>
            </a:r>
            <a:r>
              <a:rPr lang="en-US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0.22398048027015571</c:v>
                </c:pt>
                <c:pt idx="1">
                  <c:v>-0.23823564971430944</c:v>
                </c:pt>
                <c:pt idx="2">
                  <c:v>-0.82770998849143318</c:v>
                </c:pt>
                <c:pt idx="3">
                  <c:v>1.1624488777695063E-2</c:v>
                </c:pt>
                <c:pt idx="4">
                  <c:v>-0.41315605011771606</c:v>
                </c:pt>
                <c:pt idx="5">
                  <c:v>0.16203607563314293</c:v>
                </c:pt>
                <c:pt idx="6">
                  <c:v>0.23413336677591934</c:v>
                </c:pt>
                <c:pt idx="7">
                  <c:v>0.2073246790570793</c:v>
                </c:pt>
                <c:pt idx="8">
                  <c:v>-0.92050125999751264</c:v>
                </c:pt>
                <c:pt idx="9">
                  <c:v>-0.70707983056509027</c:v>
                </c:pt>
                <c:pt idx="10">
                  <c:v>-5.2141021456495018E-2</c:v>
                </c:pt>
                <c:pt idx="11">
                  <c:v>-1.7070410926722164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0.31526702605290824</c:v>
                </c:pt>
                <c:pt idx="1">
                  <c:v>-0.30872218403229823</c:v>
                </c:pt>
                <c:pt idx="2">
                  <c:v>-0.85552151122651621</c:v>
                </c:pt>
                <c:pt idx="3">
                  <c:v>0.220315176089807</c:v>
                </c:pt>
                <c:pt idx="4">
                  <c:v>0.27411035597062883</c:v>
                </c:pt>
                <c:pt idx="5">
                  <c:v>-0.18508058431971852</c:v>
                </c:pt>
                <c:pt idx="6">
                  <c:v>0.44129067904350672</c:v>
                </c:pt>
                <c:pt idx="7">
                  <c:v>-3.5233382293981652E-2</c:v>
                </c:pt>
                <c:pt idx="8">
                  <c:v>1.5965121782346881E-2</c:v>
                </c:pt>
                <c:pt idx="9">
                  <c:v>-0.57583078864186676</c:v>
                </c:pt>
                <c:pt idx="10">
                  <c:v>-0.18892028927893145</c:v>
                </c:pt>
                <c:pt idx="11">
                  <c:v>-2.2890146507211391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0.35044857056658163</c:v>
                </c:pt>
                <c:pt idx="1">
                  <c:v>-0.16866724570860514</c:v>
                </c:pt>
                <c:pt idx="2">
                  <c:v>-8.4832262403208958E-2</c:v>
                </c:pt>
                <c:pt idx="3">
                  <c:v>-0.34272646204780566</c:v>
                </c:pt>
                <c:pt idx="4">
                  <c:v>0.99733631934828848</c:v>
                </c:pt>
                <c:pt idx="5">
                  <c:v>0.95280464657507524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2"/>
              <c:layout>
                <c:manualLayout>
                  <c:x val="-4.2482761389047712E-2"/>
                  <c:y val="8.23199009097026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4"/>
              <c:layout>
                <c:manualLayout>
                  <c:x val="2.832184092603173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Ārvalstu finanšu palīdzība</c:v>
                </c:pt>
                <c:pt idx="4">
                  <c:v>Pārējie ieņēmumi</c:v>
                </c:pt>
              </c:strCache>
            </c:strRef>
          </c:cat>
          <c:val>
            <c:numRef>
              <c:f>'3'!$DW$7:$DW$11</c:f>
              <c:numCache>
                <c:formatCode>#,##0</c:formatCode>
                <c:ptCount val="5"/>
                <c:pt idx="0">
                  <c:v>1175606.6299999999</c:v>
                </c:pt>
                <c:pt idx="1">
                  <c:v>443247.60200000001</c:v>
                </c:pt>
                <c:pt idx="2">
                  <c:v>37234.499000000011</c:v>
                </c:pt>
                <c:pt idx="3">
                  <c:v>133342.14800000004</c:v>
                </c:pt>
                <c:pt idx="4">
                  <c:v>207.34399999999994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</c:v>
                </c:pt>
              </c:strCache>
            </c:strRef>
          </c:cat>
          <c:val>
            <c:numRef>
              <c:f>'3'!$DJ$13:$DJ$19</c:f>
              <c:numCache>
                <c:formatCode>#,##0</c:formatCode>
                <c:ptCount val="7"/>
                <c:pt idx="0">
                  <c:v>290130.30200000003</c:v>
                </c:pt>
                <c:pt idx="1">
                  <c:v>148524.5340000001</c:v>
                </c:pt>
                <c:pt idx="2">
                  <c:v>68411.877999999982</c:v>
                </c:pt>
                <c:pt idx="3">
                  <c:v>288936.9850000001</c:v>
                </c:pt>
                <c:pt idx="4">
                  <c:v>377391.91599999997</c:v>
                </c:pt>
                <c:pt idx="5">
                  <c:v>81711.911000000022</c:v>
                </c:pt>
                <c:pt idx="6">
                  <c:v>30403.771999999997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0</c:formatCode>
                <c:ptCount val="4"/>
                <c:pt idx="0">
                  <c:v>9013060.1119999997</c:v>
                </c:pt>
                <c:pt idx="1">
                  <c:v>5525262.7659999998</c:v>
                </c:pt>
                <c:pt idx="2">
                  <c:v>2331356.7080000001</c:v>
                </c:pt>
                <c:pt idx="3">
                  <c:v>1886224.138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0</c:formatCode>
                <c:ptCount val="4"/>
                <c:pt idx="0">
                  <c:v>8409058.0969999991</c:v>
                </c:pt>
                <c:pt idx="1">
                  <c:v>5268833.352</c:v>
                </c:pt>
                <c:pt idx="2">
                  <c:v>2123421.5099999998</c:v>
                </c:pt>
                <c:pt idx="3">
                  <c:v>1790573.865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1.4417375327082933</c:v>
                </c:pt>
                <c:pt idx="1">
                  <c:v>0.61209052531752384</c:v>
                </c:pt>
                <c:pt idx="2">
                  <c:v>0.49633605829565097</c:v>
                </c:pt>
                <c:pt idx="3">
                  <c:v>0.22831478235696714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0.55278849673223351</c:v>
                </c:pt>
                <c:pt idx="1">
                  <c:v>0.3651027752321509</c:v>
                </c:pt>
                <c:pt idx="2">
                  <c:v>-0.65447683119639555</c:v>
                </c:pt>
                <c:pt idx="3">
                  <c:v>-0.42557963646717267</c:v>
                </c:pt>
                <c:pt idx="4">
                  <c:v>-0.13563528773436487</c:v>
                </c:pt>
                <c:pt idx="5" formatCode="#,##0.00">
                  <c:v>-0.34138767258332064</c:v>
                </c:pt>
                <c:pt idx="6">
                  <c:v>0.21871724005086962</c:v>
                </c:pt>
                <c:pt idx="7" formatCode="#,##0.00">
                  <c:v>0.17054761360450313</c:v>
                </c:pt>
                <c:pt idx="8">
                  <c:v>0.14493425555557191</c:v>
                </c:pt>
                <c:pt idx="9">
                  <c:v>-0.36720573942016482</c:v>
                </c:pt>
                <c:pt idx="10">
                  <c:v>-0.65721828476064026</c:v>
                </c:pt>
                <c:pt idx="11">
                  <c:v>-3.5265988332322822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0.60565222675872654</c:v>
                </c:pt>
                <c:pt idx="1">
                  <c:v>0.43173449265981512</c:v>
                </c:pt>
                <c:pt idx="2">
                  <c:v>9.9240320956871617E-2</c:v>
                </c:pt>
                <c:pt idx="3">
                  <c:v>-0.22934082582169282</c:v>
                </c:pt>
                <c:pt idx="4">
                  <c:v>0.60446797461042967</c:v>
                </c:pt>
                <c:pt idx="5">
                  <c:v>1.4417375327082933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89485954024334513"/>
          <c:w val="0.58109115235452058"/>
          <c:h val="9.5127503198251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Procentu izdevumu pieaugum</a:t>
            </a:r>
            <a:r>
              <a:rPr lang="lv-LV">
                <a:solidFill>
                  <a:sysClr val="windowText" lastClr="000000"/>
                </a:solidFill>
              </a:rPr>
              <a:t>a</a:t>
            </a:r>
            <a:r>
              <a:rPr lang="lv-LV" baseline="0">
                <a:solidFill>
                  <a:sysClr val="windowText" lastClr="000000"/>
                </a:solidFill>
              </a:rPr>
              <a:t> temps</a:t>
            </a:r>
            <a:r>
              <a:rPr lang="en-US">
                <a:solidFill>
                  <a:sysClr val="windowText" lastClr="000000"/>
                </a:solidFill>
              </a:rPr>
              <a:t> </a:t>
            </a:r>
            <a:r>
              <a:rPr lang="lv-LV">
                <a:solidFill>
                  <a:sysClr val="windowText" lastClr="000000"/>
                </a:solidFill>
              </a:rPr>
              <a:t>2021. - 2024.</a:t>
            </a:r>
            <a:r>
              <a:rPr lang="lv-LV" baseline="0">
                <a:solidFill>
                  <a:sysClr val="windowText" lastClr="000000"/>
                </a:solidFill>
              </a:rPr>
              <a:t> gadā</a:t>
            </a:r>
          </a:p>
          <a:p>
            <a:pPr>
              <a:defRPr/>
            </a:pPr>
            <a:r>
              <a:rPr lang="lv-LV" baseline="0">
                <a:solidFill>
                  <a:sysClr val="windowText" lastClr="000000"/>
                </a:solidFill>
              </a:rPr>
              <a:t> (% pret iepriekšējā perioda attiecīgo mēnesi)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Grafiki!$R$107:$BG$107</c:f>
              <c:strCache>
                <c:ptCount val="42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Grafiki!$R$107:$BG$107</c:f>
              <c:strCache>
                <c:ptCount val="42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</c:strCache>
            </c:strRef>
          </c:cat>
          <c:val>
            <c:numRef>
              <c:f>Grafiki!$R$108:$BG$108</c:f>
              <c:numCache>
                <c:formatCode>0.0</c:formatCode>
                <c:ptCount val="42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Procentu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- 2024.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Grafiki!$R$132:$BG$132</c:f>
              <c:strCache>
                <c:ptCount val="42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Grafiki!$R$132:$BG$132</c:f>
              <c:strCache>
                <c:ptCount val="42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</c:strCache>
            </c:strRef>
          </c:cat>
          <c:val>
            <c:numRef>
              <c:f>Grafiki!$R$133:$BG$133</c:f>
              <c:numCache>
                <c:formatCode>0.0</c:formatCode>
                <c:ptCount val="42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'5'!$A$4:$A$6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'5'!$E$4:$E$6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1172203.6746363638</c:v>
                </c:pt>
                <c:pt idx="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1226693.2470909092</c:v>
                </c:pt>
                <c:pt idx="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-54489.572454545414</c:v>
                </c:pt>
                <c:pt idx="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4.3361863144010204</c:v>
                </c:pt>
                <c:pt idx="1">
                  <c:v>5.1034099067452825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4.4401729037942719</c:v>
                </c:pt>
                <c:pt idx="1">
                  <c:v>4.6775035906041893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4.5377527686507557</c:v>
                </c:pt>
                <c:pt idx="1">
                  <c:v>8.2525283231019024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4.523186827020953</c:v>
                </c:pt>
                <c:pt idx="1">
                  <c:v>8.6642823563575035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-0.20156645424973563</c:v>
                </c:pt>
                <c:pt idx="1">
                  <c:v>-3.1491184163566199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-8.3013923226680927E-2</c:v>
                </c:pt>
                <c:pt idx="1">
                  <c:v>-3.9867787657533147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824369.82727272727</c:v>
                </c:pt>
                <c:pt idx="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1085745.1788333333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3.29251669622569</c:v>
                </c:pt>
                <c:pt idx="1">
                  <c:v>3.8459474062314301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3.5141718935110067</c:v>
                </c:pt>
                <c:pt idx="1">
                  <c:v>4.0964997779015437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3.738861410644752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671905.08072727278</c:v>
                </c:pt>
                <c:pt idx="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784625.88018181815</c:v>
                </c:pt>
                <c:pt idx="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-112720.79945454537</c:v>
                </c:pt>
                <c:pt idx="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2.4854943544942638</c:v>
                </c:pt>
                <c:pt idx="1">
                  <c:v>3.3328122392081752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2.5799948949983977</c:v>
                </c:pt>
                <c:pt idx="1">
                  <c:v>2.7515815787761619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2.9024682972647198</c:v>
                </c:pt>
                <c:pt idx="1">
                  <c:v>5.7347578276018805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2.759199407214076</c:v>
                </c:pt>
                <c:pt idx="1">
                  <c:v>6.0524708918947265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-0.41697394277045613</c:v>
                </c:pt>
                <c:pt idx="1">
                  <c:v>-2.4019455883937062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-0.17920451221567846</c:v>
                </c:pt>
                <c:pt idx="1">
                  <c:v>-3.300889313118565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330199.42363636364</c:v>
                </c:pt>
                <c:pt idx="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298428.97554545454</c:v>
                </c:pt>
                <c:pt idx="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31770.448090909107</c:v>
                </c:pt>
                <c:pt idx="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1.2214653927264592</c:v>
                </c:pt>
                <c:pt idx="1">
                  <c:v>1.1133149689032564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1.215814930387878</c:v>
                </c:pt>
                <c:pt idx="1">
                  <c:v>1.2257532924900374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270777.9558181818</c:v>
                </c:pt>
                <c:pt idx="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1.0016549953441514</c:v>
                </c:pt>
                <c:pt idx="1">
                  <c:v>1.0127032918512804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0.99748946367233593</c:v>
                </c:pt>
                <c:pt idx="1">
                  <c:v>1.0145678016068134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1.1039409512023151</c:v>
                </c:pt>
                <c:pt idx="1">
                  <c:v>1.1353202131494118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1.1480622730778589</c:v>
                </c:pt>
                <c:pt idx="1">
                  <c:v>1.1052699415064267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0.11752444152414401</c:v>
                </c:pt>
                <c:pt idx="1">
                  <c:v>-2.2005244246155315E-2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6.7752657310019213E-2</c:v>
                </c:pt>
                <c:pt idx="1">
                  <c:v>0.12048335098361052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249339.21918181816</c:v>
                </c:pt>
                <c:pt idx="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21438.736636363639</c:v>
                </c:pt>
                <c:pt idx="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0.92234936065614692</c:v>
                </c:pt>
                <c:pt idx="1">
                  <c:v>1.6524457760158533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0.98429751118720765</c:v>
                </c:pt>
                <c:pt idx="1">
                  <c:v>1.6968797428635329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7.9305634688004348E-2</c:v>
                </c:pt>
                <c:pt idx="1">
                  <c:v>-0.63974248416457291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1.3191952485128359E-2</c:v>
                </c:pt>
                <c:pt idx="1">
                  <c:v>-0.68231194125671935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108067</xdr:colOff>
      <xdr:row>533</xdr:row>
      <xdr:rowOff>71438</xdr:rowOff>
    </xdr:from>
    <xdr:to>
      <xdr:col>5</xdr:col>
      <xdr:colOff>465665</xdr:colOff>
      <xdr:row>557</xdr:row>
      <xdr:rowOff>111125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35</xdr:row>
      <xdr:rowOff>152110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60439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111986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134397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2</xdr:row>
      <xdr:rowOff>21317</xdr:rowOff>
    </xdr:from>
    <xdr:to>
      <xdr:col>9</xdr:col>
      <xdr:colOff>10885</xdr:colOff>
      <xdr:row>19</xdr:row>
      <xdr:rowOff>176893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215611</xdr:colOff>
      <xdr:row>24</xdr:row>
      <xdr:rowOff>98640</xdr:rowOff>
    </xdr:from>
    <xdr:to>
      <xdr:col>9</xdr:col>
      <xdr:colOff>209261</xdr:colOff>
      <xdr:row>41</xdr:row>
      <xdr:rowOff>74830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58</xdr:row>
      <xdr:rowOff>1374</xdr:rowOff>
    </xdr:from>
    <xdr:to>
      <xdr:col>4</xdr:col>
      <xdr:colOff>13607</xdr:colOff>
      <xdr:row>73</xdr:row>
      <xdr:rowOff>15966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111125</xdr:rowOff>
    </xdr:from>
    <xdr:to>
      <xdr:col>4</xdr:col>
      <xdr:colOff>232834</xdr:colOff>
      <xdr:row>96</xdr:row>
      <xdr:rowOff>127000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110546</xdr:colOff>
      <xdr:row>101</xdr:row>
      <xdr:rowOff>103909</xdr:rowOff>
    </xdr:from>
    <xdr:to>
      <xdr:col>3</xdr:col>
      <xdr:colOff>571500</xdr:colOff>
      <xdr:row>120</xdr:row>
      <xdr:rowOff>103908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110546</xdr:colOff>
      <xdr:row>126</xdr:row>
      <xdr:rowOff>103909</xdr:rowOff>
    </xdr:from>
    <xdr:to>
      <xdr:col>3</xdr:col>
      <xdr:colOff>444500</xdr:colOff>
      <xdr:row>145</xdr:row>
      <xdr:rowOff>21166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Normal="100" zoomScaleSheetLayoutView="100" workbookViewId="0"/>
  </sheetViews>
  <sheetFormatPr defaultColWidth="0" defaultRowHeight="15" zeroHeight="1"/>
  <cols>
    <col min="1" max="1" width="15.140625" style="2" customWidth="1"/>
    <col min="2" max="2" width="63.28515625" style="2" customWidth="1"/>
    <col min="3" max="3" width="73.140625" style="2" customWidth="1"/>
    <col min="4" max="16384" width="9.140625" style="2" hidden="1"/>
  </cols>
  <sheetData>
    <row r="1" spans="1:3" ht="15.75">
      <c r="A1" s="45" t="s">
        <v>86</v>
      </c>
    </row>
    <row r="2" spans="1:3" ht="15.75">
      <c r="A2" s="45" t="s">
        <v>87</v>
      </c>
    </row>
    <row r="3" spans="1:3" ht="5.25" customHeight="1"/>
    <row r="4" spans="1:3">
      <c r="A4" s="46" t="s">
        <v>72</v>
      </c>
      <c r="B4" s="46" t="s">
        <v>73</v>
      </c>
      <c r="C4" s="46" t="s">
        <v>74</v>
      </c>
    </row>
    <row r="5" spans="1:3">
      <c r="A5" s="44">
        <v>1</v>
      </c>
      <c r="B5" s="2" t="s">
        <v>75</v>
      </c>
      <c r="C5" s="2" t="s">
        <v>79</v>
      </c>
    </row>
    <row r="6" spans="1:3">
      <c r="A6" s="44">
        <v>2</v>
      </c>
      <c r="B6" s="2" t="s">
        <v>148</v>
      </c>
      <c r="C6" s="2" t="s">
        <v>80</v>
      </c>
    </row>
    <row r="7" spans="1:3">
      <c r="A7" s="44">
        <v>3</v>
      </c>
      <c r="B7" s="2" t="s">
        <v>76</v>
      </c>
      <c r="C7" s="2" t="s">
        <v>81</v>
      </c>
    </row>
    <row r="8" spans="1:3">
      <c r="A8" s="44">
        <v>4</v>
      </c>
      <c r="B8" s="2" t="s">
        <v>77</v>
      </c>
      <c r="C8" s="2" t="s">
        <v>82</v>
      </c>
    </row>
    <row r="9" spans="1:3">
      <c r="A9" s="2" t="s">
        <v>133</v>
      </c>
      <c r="B9" s="2" t="s">
        <v>134</v>
      </c>
      <c r="C9" s="2" t="s">
        <v>135</v>
      </c>
    </row>
    <row r="10" spans="1:3" hidden="1">
      <c r="A10" s="44">
        <v>5</v>
      </c>
      <c r="B10" s="2" t="s">
        <v>78</v>
      </c>
      <c r="C10" s="2" t="s">
        <v>83</v>
      </c>
    </row>
    <row r="11" spans="1:3" hidden="1">
      <c r="A11" s="44">
        <v>6</v>
      </c>
      <c r="B11" s="2" t="s">
        <v>84</v>
      </c>
      <c r="C11" s="2" t="s">
        <v>85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1"/>
  <sheetViews>
    <sheetView zoomScale="70" zoomScaleNormal="70" zoomScaleSheetLayoutView="85" workbookViewId="0">
      <pane xSplit="1" topLeftCell="BJ1" activePane="topRight" state="frozen"/>
      <selection pane="topRight"/>
    </sheetView>
  </sheetViews>
  <sheetFormatPr defaultColWidth="9.140625" defaultRowHeight="15" zeroHeight="1"/>
  <cols>
    <col min="1" max="1" width="50.7109375" style="59" customWidth="1"/>
    <col min="2" max="12" width="8.42578125" style="59" customWidth="1"/>
    <col min="13" max="13" width="9.140625" style="59" customWidth="1"/>
    <col min="14" max="14" width="10" style="59" customWidth="1"/>
    <col min="15" max="18" width="8.85546875" style="59" customWidth="1"/>
    <col min="19" max="19" width="9.85546875" style="59" customWidth="1"/>
    <col min="20" max="20" width="10" style="59" customWidth="1"/>
    <col min="21" max="21" width="10.42578125" style="59" customWidth="1"/>
    <col min="22" max="22" width="9.42578125" style="59" customWidth="1"/>
    <col min="23" max="23" width="8.85546875" style="59" customWidth="1"/>
    <col min="24" max="24" width="10" style="59" customWidth="1"/>
    <col min="25" max="25" width="9.85546875" style="59" customWidth="1"/>
    <col min="26" max="26" width="10.140625" style="59" customWidth="1"/>
    <col min="27" max="27" width="9.7109375" style="59" customWidth="1"/>
    <col min="28" max="30" width="10.140625" style="59" customWidth="1"/>
    <col min="31" max="32" width="10.7109375" style="59" customWidth="1"/>
    <col min="33" max="36" width="10.140625" style="59" customWidth="1"/>
    <col min="37" max="38" width="10" style="59" customWidth="1"/>
    <col min="39" max="39" width="10.85546875" style="59" customWidth="1"/>
    <col min="40" max="44" width="10.140625" style="59" customWidth="1"/>
    <col min="45" max="49" width="10.85546875" style="59" customWidth="1"/>
    <col min="50" max="51" width="11.28515625" style="59" customWidth="1"/>
    <col min="52" max="52" width="12.42578125" style="59" customWidth="1"/>
    <col min="53" max="53" width="13.28515625" style="59" customWidth="1"/>
    <col min="54" max="54" width="9.140625" style="59" customWidth="1"/>
    <col min="55" max="55" width="12.7109375" style="59" customWidth="1"/>
    <col min="56" max="58" width="9.85546875" style="59" customWidth="1"/>
    <col min="59" max="61" width="11.42578125" style="59" customWidth="1"/>
    <col min="62" max="65" width="12.5703125" style="59" customWidth="1"/>
    <col min="66" max="66" width="13.5703125" style="59" customWidth="1"/>
    <col min="67" max="67" width="10.85546875" style="59" customWidth="1"/>
    <col min="68" max="78" width="13.28515625" style="59" customWidth="1"/>
    <col min="79" max="79" width="14.7109375" style="59" customWidth="1"/>
    <col min="80" max="85" width="13.28515625" style="59" customWidth="1"/>
    <col min="86" max="86" width="17.28515625" style="59" customWidth="1"/>
    <col min="87" max="16384" width="9.140625" style="59"/>
  </cols>
  <sheetData>
    <row r="1" spans="1:88" s="48" customFormat="1">
      <c r="A1" s="47" t="s">
        <v>0</v>
      </c>
    </row>
    <row r="2" spans="1:88" s="48" customFormat="1" ht="12.75" customHeight="1">
      <c r="A2" s="49" t="s">
        <v>88</v>
      </c>
    </row>
    <row r="3" spans="1:88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88" ht="14.2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24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123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5">
        <v>44593</v>
      </c>
      <c r="BD4" s="125">
        <v>44621</v>
      </c>
      <c r="BE4" s="52">
        <v>44652</v>
      </c>
      <c r="BF4" s="125">
        <v>44682</v>
      </c>
      <c r="BG4" s="52">
        <v>44713</v>
      </c>
      <c r="BH4" s="125">
        <v>44743</v>
      </c>
      <c r="BI4" s="125">
        <v>44774</v>
      </c>
      <c r="BJ4" s="125">
        <v>44805</v>
      </c>
      <c r="BK4" s="52">
        <v>44835</v>
      </c>
      <c r="BL4" s="52">
        <v>44866</v>
      </c>
      <c r="BM4" s="125">
        <v>44896</v>
      </c>
      <c r="BN4" s="122">
        <v>44523</v>
      </c>
      <c r="BO4" s="125">
        <v>44927</v>
      </c>
      <c r="BP4" s="125">
        <v>44958</v>
      </c>
      <c r="BQ4" s="125">
        <v>44986</v>
      </c>
      <c r="BR4" s="125">
        <v>45017</v>
      </c>
      <c r="BS4" s="125">
        <v>45047</v>
      </c>
      <c r="BT4" s="125">
        <v>45078</v>
      </c>
      <c r="BU4" s="125">
        <v>45108</v>
      </c>
      <c r="BV4" s="125">
        <v>45139</v>
      </c>
      <c r="BW4" s="125">
        <v>45170</v>
      </c>
      <c r="BX4" s="125">
        <v>45200</v>
      </c>
      <c r="BY4" s="125">
        <v>45231</v>
      </c>
      <c r="BZ4" s="125">
        <v>45261</v>
      </c>
      <c r="CA4" s="180">
        <v>44964</v>
      </c>
      <c r="CB4" s="213">
        <v>45292</v>
      </c>
      <c r="CC4" s="125">
        <v>45323</v>
      </c>
      <c r="CD4" s="125">
        <v>45352</v>
      </c>
      <c r="CE4" s="125">
        <v>45383</v>
      </c>
      <c r="CF4" s="213">
        <v>45413</v>
      </c>
      <c r="CG4" s="125">
        <v>45444</v>
      </c>
      <c r="CH4" s="180">
        <v>45269</v>
      </c>
      <c r="CI4" s="2"/>
    </row>
    <row r="5" spans="1:88" ht="15" customHeight="1">
      <c r="A5" s="14" t="s">
        <v>38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0.58512214562497844</v>
      </c>
      <c r="AC5" s="15">
        <f>AC8-AC7-AC6</f>
        <v>0.92957088735274462</v>
      </c>
      <c r="AD5" s="115">
        <v>0.40629703165301156</v>
      </c>
      <c r="AE5" s="15">
        <f>AE8-AE7-AE6</f>
        <v>3.8120807294083741</v>
      </c>
      <c r="AF5" s="15">
        <f t="shared" ref="AF5:AO5" si="2">AF8-AF7-AF6</f>
        <v>4.0446895883776923</v>
      </c>
      <c r="AG5" s="15">
        <f t="shared" si="2"/>
        <v>3.4132834177858693</v>
      </c>
      <c r="AH5" s="15">
        <f t="shared" si="2"/>
        <v>1.9415298068095632</v>
      </c>
      <c r="AI5" s="15">
        <f t="shared" si="2"/>
        <v>1.7876785888768141</v>
      </c>
      <c r="AJ5" s="15">
        <f t="shared" si="2"/>
        <v>1.3560753440230804</v>
      </c>
      <c r="AK5" s="15">
        <f t="shared" si="2"/>
        <v>0.55968963311267661</v>
      </c>
      <c r="AL5" s="15">
        <f t="shared" si="2"/>
        <v>0.12327054000500315</v>
      </c>
      <c r="AM5" s="15">
        <f t="shared" si="2"/>
        <v>-1.9786202818294418</v>
      </c>
      <c r="AN5" s="107">
        <f>AN8-AN7-AN6</f>
        <v>-2.7594882398449023</v>
      </c>
      <c r="AO5" s="15">
        <f t="shared" si="2"/>
        <v>2.7351542476398185</v>
      </c>
      <c r="AP5" s="15">
        <f t="shared" ref="AP5:CH5" si="3">AP8-AP7-AP6</f>
        <v>2.5251418190558979</v>
      </c>
      <c r="AQ5" s="15">
        <f t="shared" si="3"/>
        <v>0.64709737073593221</v>
      </c>
      <c r="AR5" s="15">
        <f t="shared" si="3"/>
        <v>-0.80828353157307942</v>
      </c>
      <c r="AS5" s="15">
        <f t="shared" si="3"/>
        <v>-0.67723874729033828</v>
      </c>
      <c r="AT5" s="15">
        <f t="shared" si="3"/>
        <v>-2.6465394643267883</v>
      </c>
      <c r="AU5" s="15">
        <f t="shared" si="3"/>
        <v>-2.4047005172804474</v>
      </c>
      <c r="AV5" s="15">
        <f t="shared" si="3"/>
        <v>-1.4715923315831012</v>
      </c>
      <c r="AW5" s="15">
        <f t="shared" si="3"/>
        <v>-1.380254887853269</v>
      </c>
      <c r="AX5" s="15">
        <f t="shared" si="3"/>
        <v>-1.9214009821269924</v>
      </c>
      <c r="AY5" s="15">
        <f t="shared" si="3"/>
        <v>-2.2425910430260889</v>
      </c>
      <c r="AZ5" s="15">
        <f t="shared" si="3"/>
        <v>-4.6310268346130679</v>
      </c>
      <c r="BA5" s="107">
        <f t="shared" si="3"/>
        <v>-1.9648241670270785</v>
      </c>
      <c r="BB5" s="15">
        <f t="shared" si="3"/>
        <v>1.6649850817984249</v>
      </c>
      <c r="BC5" s="15">
        <f t="shared" ref="BC5:BD5" si="4">BC8-BC7-BC6</f>
        <v>1.643615545928659</v>
      </c>
      <c r="BD5" s="15">
        <f t="shared" si="4"/>
        <v>2.1038384125758527</v>
      </c>
      <c r="BE5" s="15">
        <f t="shared" ref="BE5:BF5" si="5">BE8-BE7-BE6</f>
        <v>2.2422705965278582</v>
      </c>
      <c r="BF5" s="15">
        <f t="shared" si="5"/>
        <v>2.0272094652933341</v>
      </c>
      <c r="BG5" s="15">
        <f t="shared" ref="BG5:BM5" si="6">BG8-BG7-BG6</f>
        <v>1.8657537468600338</v>
      </c>
      <c r="BH5" s="15">
        <f t="shared" si="6"/>
        <v>2.2014474561622834</v>
      </c>
      <c r="BI5" s="15">
        <f t="shared" si="6"/>
        <v>2.5071333556239859</v>
      </c>
      <c r="BJ5" s="15">
        <f t="shared" si="6"/>
        <v>3.812761764389466</v>
      </c>
      <c r="BK5" s="15">
        <f t="shared" si="6"/>
        <v>3.2530019059799815</v>
      </c>
      <c r="BL5" s="15">
        <f t="shared" si="6"/>
        <v>2.3771557155514893</v>
      </c>
      <c r="BM5" s="135">
        <f t="shared" si="6"/>
        <v>0.15942321453491648</v>
      </c>
      <c r="BN5" s="86">
        <f t="shared" si="3"/>
        <v>-4.5668499403146834</v>
      </c>
      <c r="BO5" s="135">
        <f t="shared" si="3"/>
        <v>4.8734614412992983</v>
      </c>
      <c r="BP5" s="175">
        <f t="shared" si="3"/>
        <v>4.6857757197992154</v>
      </c>
      <c r="BQ5" s="135">
        <f t="shared" si="3"/>
        <v>3.0677739665719006</v>
      </c>
      <c r="BR5" s="135">
        <f t="shared" si="3"/>
        <v>3.2966711613011235</v>
      </c>
      <c r="BS5" s="135">
        <f t="shared" si="3"/>
        <v>3.5866155100339312</v>
      </c>
      <c r="BT5" s="135">
        <f t="shared" si="3"/>
        <v>3.3808631251849754</v>
      </c>
      <c r="BU5" s="135">
        <f t="shared" si="3"/>
        <v>3.9409680378191658</v>
      </c>
      <c r="BV5" s="135">
        <f t="shared" si="3"/>
        <v>3.8927984113727994</v>
      </c>
      <c r="BW5" s="135">
        <f t="shared" si="3"/>
        <v>3.8671850533238681</v>
      </c>
      <c r="BX5" s="135">
        <f t="shared" si="3"/>
        <v>2.9025156483050125</v>
      </c>
      <c r="BY5" s="175">
        <f t="shared" si="3"/>
        <v>2.6125031029645371</v>
      </c>
      <c r="BZ5" s="229">
        <f t="shared" si="3"/>
        <v>-0.25687744550710423</v>
      </c>
      <c r="CA5" s="220">
        <v>-0.50000000000000044</v>
      </c>
      <c r="CB5" s="214">
        <f t="shared" si="3"/>
        <v>3.033725501120959</v>
      </c>
      <c r="CC5" s="135">
        <f t="shared" si="3"/>
        <v>2.8598077670220481</v>
      </c>
      <c r="CD5" s="135">
        <f t="shared" si="3"/>
        <v>2.5273135953191042</v>
      </c>
      <c r="CE5" s="135">
        <f t="shared" si="3"/>
        <v>1.8248500160312398</v>
      </c>
      <c r="CF5" s="135">
        <f t="shared" si="3"/>
        <v>2.6586588164633631</v>
      </c>
      <c r="CG5" s="135">
        <f t="shared" si="3"/>
        <v>3.4959283745612271</v>
      </c>
      <c r="CH5" s="198">
        <f t="shared" si="3"/>
        <v>-0.50000000000000011</v>
      </c>
    </row>
    <row r="6" spans="1:88" ht="15" customHeight="1">
      <c r="A6" s="3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2">
        <v>-0.19748728145691619</v>
      </c>
      <c r="BC6" s="132">
        <v>-0.19748728145691619</v>
      </c>
      <c r="BD6" s="132">
        <v>-0.19748728145691599</v>
      </c>
      <c r="BE6" s="132">
        <v>-0.19748728145691599</v>
      </c>
      <c r="BF6" s="132">
        <v>-0.19748728145691599</v>
      </c>
      <c r="BG6" s="132">
        <v>-0.19748728145691599</v>
      </c>
      <c r="BH6" s="132">
        <v>-0.19748728145691599</v>
      </c>
      <c r="BI6" s="132">
        <v>-0.19748728145691599</v>
      </c>
      <c r="BJ6" s="131">
        <v>1.0700776944783339E-2</v>
      </c>
      <c r="BK6" s="131">
        <v>1.0700776944783339E-2</v>
      </c>
      <c r="BL6" s="131">
        <v>0.13660748357754027</v>
      </c>
      <c r="BM6" s="131">
        <v>0.13660748357754027</v>
      </c>
      <c r="BN6" s="108">
        <v>-0.19748728145691619</v>
      </c>
      <c r="BO6" s="187">
        <v>-0.78802374627226168</v>
      </c>
      <c r="BP6" s="187">
        <v>-0.78802374627226168</v>
      </c>
      <c r="BQ6" s="187">
        <v>-0.54836496937869228</v>
      </c>
      <c r="BR6" s="187">
        <v>-0.54836496937869228</v>
      </c>
      <c r="BS6" s="187">
        <v>-0.54836496937869228</v>
      </c>
      <c r="BT6" s="187">
        <v>-0.54836496937869228</v>
      </c>
      <c r="BU6" s="187">
        <v>-0.54836496937869228</v>
      </c>
      <c r="BV6" s="187">
        <v>-0.54836496937869228</v>
      </c>
      <c r="BW6" s="187">
        <v>-0.54836496937869228</v>
      </c>
      <c r="BX6" s="187">
        <v>-0.45704053788545018</v>
      </c>
      <c r="BY6" s="187">
        <v>-0.45704053788545018</v>
      </c>
      <c r="BZ6" s="10">
        <v>-0.45704053788545018</v>
      </c>
      <c r="CA6" s="221">
        <v>-0.78802374627226168</v>
      </c>
      <c r="CB6" s="187">
        <v>-0.47791875442155318</v>
      </c>
      <c r="CC6" s="187">
        <v>-0.47791875442155318</v>
      </c>
      <c r="CD6" s="187">
        <v>-0.47791875442155318</v>
      </c>
      <c r="CE6" s="187">
        <v>-0.40280090300794713</v>
      </c>
      <c r="CF6" s="187">
        <v>-0.40280090300794713</v>
      </c>
      <c r="CG6" s="187">
        <v>-0.40280090300794713</v>
      </c>
      <c r="CH6" s="200">
        <v>-0.47791875442155318</v>
      </c>
    </row>
    <row r="7" spans="1:88" ht="15" customHeight="1">
      <c r="A7" s="3" t="s">
        <v>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3">
        <v>0</v>
      </c>
      <c r="BC7" s="133">
        <v>0</v>
      </c>
      <c r="BD7" s="133">
        <v>-2.7835790792845811</v>
      </c>
      <c r="BE7" s="133">
        <v>-2.7835790792845811</v>
      </c>
      <c r="BF7" s="133">
        <v>-2.7835790792845798</v>
      </c>
      <c r="BG7" s="133">
        <v>-2.7835790792845798</v>
      </c>
      <c r="BH7" s="133">
        <v>-2.7835790792845798</v>
      </c>
      <c r="BI7" s="133">
        <v>-2.7835790792845798</v>
      </c>
      <c r="BJ7" s="129">
        <v>-5.2114425482584288</v>
      </c>
      <c r="BK7" s="129">
        <v>-5.2114425482584288</v>
      </c>
      <c r="BL7" s="129">
        <v>-4.9205314543161895</v>
      </c>
      <c r="BM7" s="129">
        <v>-4.9205314543161895</v>
      </c>
      <c r="BN7" s="109">
        <v>0</v>
      </c>
      <c r="BO7" s="187">
        <v>-2.9708895409886709</v>
      </c>
      <c r="BP7" s="187">
        <v>-2.9708895409886709</v>
      </c>
      <c r="BQ7" s="187">
        <v>-2.995378348464881</v>
      </c>
      <c r="BR7" s="187">
        <v>-2.995378348464881</v>
      </c>
      <c r="BS7" s="187">
        <v>-2.995378348464881</v>
      </c>
      <c r="BT7" s="187">
        <v>-2.995378348464881</v>
      </c>
      <c r="BU7" s="187">
        <v>-2.995378348464881</v>
      </c>
      <c r="BV7" s="187">
        <v>-2.995378348464881</v>
      </c>
      <c r="BW7" s="187">
        <v>-2.995378348464881</v>
      </c>
      <c r="BX7" s="187">
        <v>-2.4572938888662512</v>
      </c>
      <c r="BY7" s="187">
        <v>-2.4572938888662512</v>
      </c>
      <c r="BZ7" s="10">
        <v>-2.4572938888662512</v>
      </c>
      <c r="CA7" s="221">
        <v>-2.9708895409886709</v>
      </c>
      <c r="CB7" s="187">
        <v>-1.9489554971856202</v>
      </c>
      <c r="CC7" s="187">
        <v>-1.9489554971856202</v>
      </c>
      <c r="CD7" s="187">
        <v>-1.9489554971856202</v>
      </c>
      <c r="CE7" s="187">
        <v>-1.6507712450089362</v>
      </c>
      <c r="CF7" s="187">
        <v>-1.6507712450089362</v>
      </c>
      <c r="CG7" s="187">
        <v>-1.6507712450089362</v>
      </c>
      <c r="CH7" s="200">
        <v>-1.9489554971856202</v>
      </c>
    </row>
    <row r="8" spans="1:88" ht="15" customHeight="1">
      <c r="A8" s="16" t="s">
        <v>35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AB9/'2'!B561*100</f>
        <v>0.61445399224003983</v>
      </c>
      <c r="AC8" s="89">
        <f>AC9/'2'!B561*100</f>
        <v>0.95890273396780601</v>
      </c>
      <c r="AD8" s="89">
        <f>AD9/'2'!B561*100</f>
        <v>0.4796777780386674</v>
      </c>
      <c r="AE8" s="89">
        <f>AE9/'2'!B561*100</f>
        <v>0.20526984275241228</v>
      </c>
      <c r="AF8" s="89">
        <f>AF9/'2'!B561*100</f>
        <v>0.43787870172173077</v>
      </c>
      <c r="AG8" s="89">
        <f>AG9/'2'!B561*100</f>
        <v>-0.1935274688700924</v>
      </c>
      <c r="AH8" s="89">
        <f>AH9/'2'!B561*100</f>
        <v>-1.1784701931904367</v>
      </c>
      <c r="AI8" s="89">
        <f>AI9/'2'!B561*100</f>
        <v>-1.3323214111231858</v>
      </c>
      <c r="AJ8" s="89">
        <f>AJ9/'2'!$B561*100</f>
        <v>-1.7639246559769197</v>
      </c>
      <c r="AK8" s="89">
        <f>AK9/'2'!$B561*100</f>
        <v>-2.5603103668873235</v>
      </c>
      <c r="AL8" s="89">
        <f>AL9/'2'!B561*100</f>
        <v>-2.996729459994997</v>
      </c>
      <c r="AM8" s="89">
        <f>AM9/'2'!$B561*100</f>
        <v>-5.0146822118575187</v>
      </c>
      <c r="AN8" s="107">
        <v>-9.4090612872759571</v>
      </c>
      <c r="AO8" s="89">
        <f>AO9/'2'!$C561*100</f>
        <v>0.7531197640752042</v>
      </c>
      <c r="AP8" s="89">
        <f>AP9/'2'!$C561*100</f>
        <v>0.54310733549128354</v>
      </c>
      <c r="AQ8" s="89">
        <f>AQ9/'2'!$C561*100</f>
        <v>-1.334937112828682</v>
      </c>
      <c r="AR8" s="89">
        <f>AR9/'2'!$C561*100</f>
        <v>-1.9604339219078055</v>
      </c>
      <c r="AS8" s="89">
        <f>AS9/'2'!$C561*100</f>
        <v>-1.8293891376250644</v>
      </c>
      <c r="AT8" s="89">
        <f>AT9/'2'!$C561*100</f>
        <v>-2.7986898546615144</v>
      </c>
      <c r="AU8" s="89">
        <f>AU9/'2'!$C561*100</f>
        <v>-2.5568509076151735</v>
      </c>
      <c r="AV8" s="89">
        <f>AV9/'2'!$C561*100</f>
        <v>-2.4640621224356987</v>
      </c>
      <c r="AW8" s="89">
        <f>AW9/'2'!$C561*100</f>
        <v>-2.3727246787058665</v>
      </c>
      <c r="AX8" s="89">
        <f>AX9/'2'!$C561*100</f>
        <v>-2.9138707729795899</v>
      </c>
      <c r="AY8" s="89">
        <f>AY9/'2'!$C561*100</f>
        <v>-3.2350608338786864</v>
      </c>
      <c r="AZ8" s="89">
        <f>AZ9/'2'!$C561*100</f>
        <v>-5.6234966254656662</v>
      </c>
      <c r="BA8" s="107">
        <v>-3.9468586505916927</v>
      </c>
      <c r="BB8" s="89">
        <f>BB9/'2'!$E561*100</f>
        <v>1.4674978003415087</v>
      </c>
      <c r="BC8" s="89">
        <f>BC9/'2'!$E561*100</f>
        <v>1.4461282644717428</v>
      </c>
      <c r="BD8" s="89">
        <f>BD9/'2'!$E561*100</f>
        <v>-0.87722794816564442</v>
      </c>
      <c r="BE8" s="89">
        <f>BE9/'2'!$E561*100</f>
        <v>-0.73879576421363913</v>
      </c>
      <c r="BF8" s="89">
        <f>BF9/'2'!$E561*100</f>
        <v>-0.95385689544816177</v>
      </c>
      <c r="BG8" s="89">
        <f>BG9/'2'!$E561*100</f>
        <v>-1.115312613881462</v>
      </c>
      <c r="BH8" s="89">
        <f>BH9/'2'!$E561*100</f>
        <v>-0.77961890457921268</v>
      </c>
      <c r="BI8" s="89">
        <f>BI9/'2'!$E561*100</f>
        <v>-0.47393300511750991</v>
      </c>
      <c r="BJ8" s="89">
        <f>BJ9/'2'!$E561*100</f>
        <v>-1.3879800069241792</v>
      </c>
      <c r="BK8" s="89">
        <f>BK9/'2'!$E561*100</f>
        <v>-1.9477398653336637</v>
      </c>
      <c r="BL8" s="89">
        <f>BL9/'2'!$E561*100</f>
        <v>-2.4067682551871599</v>
      </c>
      <c r="BM8" s="89">
        <f>BM9/'2'!$E561*100</f>
        <v>-4.6245007562037328</v>
      </c>
      <c r="BN8" s="107">
        <v>-4.7643372217715996</v>
      </c>
      <c r="BO8" s="244">
        <f>BO9/'2'!$G561*100</f>
        <v>1.1145481540383655</v>
      </c>
      <c r="BP8" s="245">
        <f>BP9/'2'!$G561*100</f>
        <v>0.92686243253828282</v>
      </c>
      <c r="BQ8" s="244">
        <f>BQ9/'2'!$G561*100</f>
        <v>-0.47596935127167272</v>
      </c>
      <c r="BR8" s="244">
        <f>BR9/'2'!$G561*100</f>
        <v>-0.24707215654244993</v>
      </c>
      <c r="BS8" s="244">
        <f>BS9/'2'!$G561*100</f>
        <v>4.2872192190357934E-2</v>
      </c>
      <c r="BT8" s="176">
        <f>BT9/'2'!$G561*100</f>
        <v>-0.16288019265859782</v>
      </c>
      <c r="BU8" s="244">
        <f>BU9/'2'!$G561*100</f>
        <v>0.39722471997559244</v>
      </c>
      <c r="BV8" s="244">
        <f>BV9/'2'!$G561*100</f>
        <v>0.34905509352922587</v>
      </c>
      <c r="BW8" s="244">
        <f>BW9/'2'!$G561*100</f>
        <v>0.3234417354802947</v>
      </c>
      <c r="BX8" s="246">
        <f>BX9/'2'!$G561*100</f>
        <v>-1.1818778446688645E-2</v>
      </c>
      <c r="BY8" s="247">
        <f>BY9/'2'!$G561*100</f>
        <v>-0.3018313237871641</v>
      </c>
      <c r="BZ8" s="248">
        <f>BZ9/'2'!$G561*100</f>
        <v>-3.1712118722588056</v>
      </c>
      <c r="CA8" s="222">
        <v>-4.258913287260933</v>
      </c>
      <c r="CB8" s="215">
        <f>CB9/'2'!$I561*100</f>
        <v>0.60685124951378588</v>
      </c>
      <c r="CC8" s="195">
        <f>CC9/'2'!$I561*100</f>
        <v>0.43293351541487468</v>
      </c>
      <c r="CD8" s="195">
        <f>CD9/'2'!$I561*100</f>
        <v>0.1004393437119309</v>
      </c>
      <c r="CE8" s="195">
        <f>CE9/'2'!$I561*100</f>
        <v>-0.22872213198564356</v>
      </c>
      <c r="CF8" s="195">
        <f>CF9/'2'!$I561*100</f>
        <v>0.60508666844647951</v>
      </c>
      <c r="CG8" s="195">
        <f>CG9/'2'!$I561*100</f>
        <v>1.4423562265443439</v>
      </c>
      <c r="CH8" s="198">
        <v>-2.9268742516071735</v>
      </c>
    </row>
    <row r="9" spans="1:88" ht="15" customHeight="1">
      <c r="A9" s="4" t="s">
        <v>34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7">N11+N10</f>
        <v>-265343.64779140998</v>
      </c>
      <c r="O9" s="80">
        <f t="shared" si="7"/>
        <v>5253.3769999999786</v>
      </c>
      <c r="P9" s="11">
        <f t="shared" si="7"/>
        <v>114068.52000000002</v>
      </c>
      <c r="Q9" s="11">
        <f t="shared" si="7"/>
        <v>32259.908000000287</v>
      </c>
      <c r="R9" s="11">
        <f t="shared" si="7"/>
        <v>104632.46700000064</v>
      </c>
      <c r="S9" s="11">
        <f t="shared" si="7"/>
        <v>346018.86699999962</v>
      </c>
      <c r="T9" s="11">
        <f t="shared" si="7"/>
        <v>510816</v>
      </c>
      <c r="U9" s="11">
        <f t="shared" si="7"/>
        <v>759266.04735589121</v>
      </c>
      <c r="V9" s="11">
        <f t="shared" si="7"/>
        <v>758956.25735589117</v>
      </c>
      <c r="W9" s="11">
        <f t="shared" si="7"/>
        <v>675381.96535589057</v>
      </c>
      <c r="X9" s="11">
        <f t="shared" si="7"/>
        <v>597767.68735589064</v>
      </c>
      <c r="Y9" s="11">
        <f t="shared" si="7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8">AE11+AE10</f>
        <v>61805.645300997334</v>
      </c>
      <c r="AF9" s="11">
        <f t="shared" si="8"/>
        <v>131842.92130099787</v>
      </c>
      <c r="AG9" s="11">
        <f t="shared" si="8"/>
        <v>-58270.079699002294</v>
      </c>
      <c r="AH9" s="11">
        <f t="shared" si="8"/>
        <v>-354831.03500000108</v>
      </c>
      <c r="AI9" s="11">
        <f t="shared" si="8"/>
        <v>-401154.80899999943</v>
      </c>
      <c r="AJ9" s="11">
        <f t="shared" si="8"/>
        <v>-531108.22400000133</v>
      </c>
      <c r="AK9" s="11">
        <f t="shared" si="8"/>
        <v>-770895.67699999921</v>
      </c>
      <c r="AL9" s="11">
        <f t="shared" si="8"/>
        <v>-902299.11799999885</v>
      </c>
      <c r="AM9" s="11">
        <f t="shared" si="8"/>
        <v>-1509893.834999999</v>
      </c>
      <c r="AN9" s="83">
        <f t="shared" si="8"/>
        <v>-111251.96103110429</v>
      </c>
      <c r="AO9" s="11">
        <f t="shared" ref="AO9:AV9" si="9">AO11+AO10</f>
        <v>251157.39800000028</v>
      </c>
      <c r="AP9" s="11">
        <f t="shared" si="9"/>
        <v>181120.49600000004</v>
      </c>
      <c r="AQ9" s="11">
        <f t="shared" si="9"/>
        <v>-445187.27000000048</v>
      </c>
      <c r="AR9" s="11">
        <f t="shared" si="9"/>
        <v>-653783.77552196721</v>
      </c>
      <c r="AS9" s="11">
        <f t="shared" si="9"/>
        <v>-610081.73952196923</v>
      </c>
      <c r="AT9" s="11">
        <f t="shared" si="9"/>
        <v>-933333.17652196728</v>
      </c>
      <c r="AU9" s="11">
        <f>AU11+AU10</f>
        <v>-852682.47052196704</v>
      </c>
      <c r="AV9" s="11">
        <f t="shared" si="9"/>
        <v>-821738.40164883784</v>
      </c>
      <c r="AW9" s="11">
        <f t="shared" ref="AW9:BN9" si="10">AW11+AW10</f>
        <v>-791278.33964883792</v>
      </c>
      <c r="AX9" s="11">
        <f t="shared" si="10"/>
        <v>-971744.78264883789</v>
      </c>
      <c r="AY9" s="11">
        <f t="shared" si="10"/>
        <v>-1078858.2376488361</v>
      </c>
      <c r="AZ9" s="11">
        <f t="shared" si="10"/>
        <v>-1875376.0656488396</v>
      </c>
      <c r="BA9" s="83">
        <f t="shared" si="10"/>
        <v>-1185032.6436968893</v>
      </c>
      <c r="BB9" s="11">
        <f t="shared" si="10"/>
        <v>563316.44985997817</v>
      </c>
      <c r="BC9" s="11">
        <f t="shared" ref="BC9:BD9" si="11">BC11+BC10</f>
        <v>555113.49985997775</v>
      </c>
      <c r="BD9" s="11">
        <f t="shared" si="11"/>
        <v>-336734.36059912737</v>
      </c>
      <c r="BE9" s="11">
        <f t="shared" ref="BE9:BF9" si="12">BE11+BE10</f>
        <v>-283595.52359912661</v>
      </c>
      <c r="BF9" s="11">
        <f t="shared" si="12"/>
        <v>-366149.29159912583</v>
      </c>
      <c r="BG9" s="11">
        <f t="shared" ref="BG9:BM9" si="13">BG11+BG10</f>
        <v>-428125.98559912597</v>
      </c>
      <c r="BH9" s="11">
        <f t="shared" si="13"/>
        <v>-299265.97059912817</v>
      </c>
      <c r="BI9" s="11">
        <f t="shared" si="13"/>
        <v>-181924.80959912692</v>
      </c>
      <c r="BJ9" s="11">
        <f t="shared" si="13"/>
        <v>-532792.6009805284</v>
      </c>
      <c r="BK9" s="11">
        <f t="shared" ref="BK9" si="14">BK11+BK10</f>
        <v>-747663.06698052841</v>
      </c>
      <c r="BL9" s="11">
        <f t="shared" si="13"/>
        <v>-923866.5630927803</v>
      </c>
      <c r="BM9" s="11">
        <f t="shared" si="13"/>
        <v>-1775169.5080927787</v>
      </c>
      <c r="BN9" s="83">
        <f t="shared" si="10"/>
        <v>-1620911.8272229403</v>
      </c>
      <c r="BO9" s="11">
        <f t="shared" ref="BO9:CH9" si="15">BO11+BO10</f>
        <v>449698.42417451367</v>
      </c>
      <c r="BP9" s="11">
        <f t="shared" si="15"/>
        <v>373970.89917451399</v>
      </c>
      <c r="BQ9" s="11">
        <f t="shared" si="15"/>
        <v>-192044.34231638312</v>
      </c>
      <c r="BR9" s="11">
        <f t="shared" si="15"/>
        <v>-99688.792316382838</v>
      </c>
      <c r="BS9" s="11">
        <f t="shared" si="15"/>
        <v>17298.09268361787</v>
      </c>
      <c r="BT9" s="11">
        <f t="shared" si="15"/>
        <v>-65718.978316383524</v>
      </c>
      <c r="BU9" s="11">
        <f t="shared" si="15"/>
        <v>160272.42068361762</v>
      </c>
      <c r="BV9" s="11">
        <f t="shared" si="15"/>
        <v>140836.91668361696</v>
      </c>
      <c r="BW9" s="11">
        <f t="shared" si="15"/>
        <v>130502.42668362233</v>
      </c>
      <c r="BX9" s="11">
        <f t="shared" si="15"/>
        <v>-4768.6464006835886</v>
      </c>
      <c r="BY9" s="128">
        <f t="shared" si="15"/>
        <v>-121783.0474006804</v>
      </c>
      <c r="BZ9" s="11">
        <f t="shared" si="15"/>
        <v>-1279522.0884006815</v>
      </c>
      <c r="CA9" s="223">
        <v>-1772387.168215208</v>
      </c>
      <c r="CB9" s="216">
        <f t="shared" si="15"/>
        <v>254234.47000304764</v>
      </c>
      <c r="CC9" s="201">
        <f t="shared" si="15"/>
        <v>181373.31500304761</v>
      </c>
      <c r="CD9" s="201">
        <f t="shared" si="15"/>
        <v>42078.093003047543</v>
      </c>
      <c r="CE9" s="201">
        <f t="shared" si="15"/>
        <v>-95820.928192743595</v>
      </c>
      <c r="CF9" s="201">
        <f>CF11+CF10</f>
        <v>253495.21580725673</v>
      </c>
      <c r="CG9" s="201">
        <f>CG11+CG10</f>
        <v>604261.21080725687</v>
      </c>
      <c r="CH9" s="199">
        <f t="shared" si="15"/>
        <v>-1781475.0155975758</v>
      </c>
    </row>
    <row r="10" spans="1:88" ht="14.25" customHeight="1">
      <c r="A10" s="4" t="s">
        <v>33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8">
        <v>-217698.046980527</v>
      </c>
      <c r="BK10" s="128">
        <v>-217698.046980527</v>
      </c>
      <c r="BL10" s="128">
        <v>-324481.26609277999</v>
      </c>
      <c r="BM10" s="128">
        <v>-324481.26609277999</v>
      </c>
      <c r="BN10" s="83">
        <v>344927.35885997798</v>
      </c>
      <c r="BO10" s="186">
        <v>226659.05617451368</v>
      </c>
      <c r="BP10" s="186">
        <v>226659.05617451368</v>
      </c>
      <c r="BQ10" s="186">
        <v>72024.283683617512</v>
      </c>
      <c r="BR10" s="186">
        <v>72024.283683617512</v>
      </c>
      <c r="BS10" s="186">
        <v>72024.283683617512</v>
      </c>
      <c r="BT10" s="186">
        <v>72024.283683617512</v>
      </c>
      <c r="BU10" s="186">
        <v>72024.283683617512</v>
      </c>
      <c r="BV10" s="186">
        <v>72024.283683617512</v>
      </c>
      <c r="BW10" s="186">
        <v>72024.283683617512</v>
      </c>
      <c r="BX10" s="186">
        <v>143391.70159931944</v>
      </c>
      <c r="BY10" s="186">
        <v>143391.70159931944</v>
      </c>
      <c r="BZ10" s="11">
        <v>143391.70159931944</v>
      </c>
      <c r="CA10" s="224">
        <v>226659.59001452269</v>
      </c>
      <c r="CB10" s="211">
        <v>502.31900304780305</v>
      </c>
      <c r="CC10" s="211">
        <v>502.31900304780305</v>
      </c>
      <c r="CD10" s="211">
        <v>502.31900304780305</v>
      </c>
      <c r="CE10" s="211">
        <v>259.19580725624206</v>
      </c>
      <c r="CF10" s="264">
        <v>259.19580725624206</v>
      </c>
      <c r="CG10" s="264">
        <v>259.19580725624206</v>
      </c>
      <c r="CH10" s="199">
        <v>502.31900304780305</v>
      </c>
    </row>
    <row r="11" spans="1:88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6">O12-O18</f>
        <v>173648.37699999998</v>
      </c>
      <c r="P11" s="6">
        <f t="shared" si="16"/>
        <v>282463.52</v>
      </c>
      <c r="Q11" s="6">
        <f t="shared" si="16"/>
        <v>200654.90800000029</v>
      </c>
      <c r="R11" s="6">
        <f t="shared" si="16"/>
        <v>273027.46700000064</v>
      </c>
      <c r="S11" s="6">
        <f t="shared" si="16"/>
        <v>514413.86699999962</v>
      </c>
      <c r="T11" s="6">
        <f t="shared" si="16"/>
        <v>679211</v>
      </c>
      <c r="U11" s="6">
        <f t="shared" si="16"/>
        <v>597157.32500000019</v>
      </c>
      <c r="V11" s="6">
        <f t="shared" si="16"/>
        <v>596847.53500000015</v>
      </c>
      <c r="W11" s="6">
        <f t="shared" si="16"/>
        <v>521599.5139999995</v>
      </c>
      <c r="X11" s="6">
        <f t="shared" si="16"/>
        <v>443985.23599999957</v>
      </c>
      <c r="Y11" s="6">
        <f t="shared" si="16"/>
        <v>304824.027999999</v>
      </c>
      <c r="Z11" s="6">
        <f t="shared" si="16"/>
        <v>-117615.97699999809</v>
      </c>
      <c r="AA11" s="87">
        <v>-271100</v>
      </c>
      <c r="AB11" s="6">
        <f t="shared" si="16"/>
        <v>111895.87100000004</v>
      </c>
      <c r="AC11" s="6">
        <f t="shared" si="16"/>
        <v>215606.53399999999</v>
      </c>
      <c r="AD11" s="116">
        <v>71313.477999999188</v>
      </c>
      <c r="AE11" s="6">
        <f t="shared" si="16"/>
        <v>-11309.275000000373</v>
      </c>
      <c r="AF11" s="6">
        <f t="shared" ref="AF11:AK11" si="17">AF12-AF18</f>
        <v>58727.001000000164</v>
      </c>
      <c r="AG11" s="6">
        <f t="shared" si="17"/>
        <v>-131386</v>
      </c>
      <c r="AH11" s="6">
        <f t="shared" si="17"/>
        <v>6168.9649999989197</v>
      </c>
      <c r="AI11" s="6">
        <f t="shared" si="17"/>
        <v>-40154.808999999426</v>
      </c>
      <c r="AJ11" s="6">
        <f t="shared" si="17"/>
        <v>-170108.22400000133</v>
      </c>
      <c r="AK11" s="6">
        <f t="shared" si="17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CH11" si="18">AO12-AO18</f>
        <v>170157.39800000028</v>
      </c>
      <c r="AP11" s="6">
        <f t="shared" si="18"/>
        <v>100119.49600000004</v>
      </c>
      <c r="AQ11" s="6">
        <f t="shared" si="18"/>
        <v>-526188.27000000048</v>
      </c>
      <c r="AR11" s="6">
        <f t="shared" si="18"/>
        <v>-673998.57499999972</v>
      </c>
      <c r="AS11" s="6">
        <f t="shared" si="18"/>
        <v>-630296.53900000174</v>
      </c>
      <c r="AT11" s="6">
        <f t="shared" si="18"/>
        <v>-953547.97599999979</v>
      </c>
      <c r="AU11" s="6">
        <f t="shared" si="18"/>
        <v>-872897.26999999955</v>
      </c>
      <c r="AV11" s="6">
        <f t="shared" si="18"/>
        <v>-864679.34100000095</v>
      </c>
      <c r="AW11" s="6">
        <f t="shared" si="18"/>
        <v>-744219.27900000103</v>
      </c>
      <c r="AX11" s="6">
        <f t="shared" si="18"/>
        <v>-924686.722000001</v>
      </c>
      <c r="AY11" s="6">
        <f t="shared" si="18"/>
        <v>-1031801.1769999992</v>
      </c>
      <c r="AZ11" s="6">
        <f t="shared" si="18"/>
        <v>-1828320.0050000027</v>
      </c>
      <c r="BA11" s="87">
        <f t="shared" si="18"/>
        <v>-1266032.6436968893</v>
      </c>
      <c r="BB11" s="6">
        <f t="shared" si="18"/>
        <v>218389.09100000025</v>
      </c>
      <c r="BC11" s="6">
        <f t="shared" ref="BC11" si="19">BC12-BC18</f>
        <v>210185.14099999983</v>
      </c>
      <c r="BD11" s="6">
        <f t="shared" ref="BD11:CG11" si="20">BD12-BD18</f>
        <v>-135684.59600000037</v>
      </c>
      <c r="BE11" s="6">
        <f t="shared" si="20"/>
        <v>-82545.758999999613</v>
      </c>
      <c r="BF11" s="6">
        <f t="shared" si="20"/>
        <v>-165099.52699999884</v>
      </c>
      <c r="BG11" s="6">
        <f t="shared" si="20"/>
        <v>-227076.22099999897</v>
      </c>
      <c r="BH11" s="6">
        <f t="shared" si="20"/>
        <v>-98216.20600000117</v>
      </c>
      <c r="BI11" s="130">
        <f t="shared" si="20"/>
        <v>19124.955000000075</v>
      </c>
      <c r="BJ11" s="6">
        <f t="shared" si="18"/>
        <v>-315094.5540000014</v>
      </c>
      <c r="BK11" s="6">
        <f t="shared" si="20"/>
        <v>-529965.02000000142</v>
      </c>
      <c r="BL11" s="6">
        <f t="shared" ref="BL11" si="21">BL12-BL18</f>
        <v>-599385.29700000025</v>
      </c>
      <c r="BM11" s="6">
        <f t="shared" si="20"/>
        <v>-1450688.2419999987</v>
      </c>
      <c r="BN11" s="87">
        <f t="shared" si="18"/>
        <v>-1965839.1860829182</v>
      </c>
      <c r="BO11" s="85">
        <f t="shared" si="20"/>
        <v>223039.36800000002</v>
      </c>
      <c r="BP11" s="177">
        <f t="shared" si="20"/>
        <v>147311.84300000034</v>
      </c>
      <c r="BQ11" s="6">
        <f t="shared" si="20"/>
        <v>-264068.62600000063</v>
      </c>
      <c r="BR11" s="6">
        <f t="shared" si="20"/>
        <v>-171713.07600000035</v>
      </c>
      <c r="BS11" s="6">
        <f t="shared" si="20"/>
        <v>-54726.190999999642</v>
      </c>
      <c r="BT11" s="6">
        <f t="shared" si="20"/>
        <v>-137743.26200000104</v>
      </c>
      <c r="BU11" s="6">
        <f t="shared" si="20"/>
        <v>88248.137000000104</v>
      </c>
      <c r="BV11" s="6">
        <f t="shared" si="20"/>
        <v>68812.632999999449</v>
      </c>
      <c r="BW11" s="6">
        <f t="shared" si="20"/>
        <v>58478.143000004813</v>
      </c>
      <c r="BX11" s="6">
        <f t="shared" si="20"/>
        <v>-148160.34800000302</v>
      </c>
      <c r="BY11" s="177">
        <f t="shared" si="20"/>
        <v>-265174.74899999984</v>
      </c>
      <c r="BZ11" s="6">
        <f t="shared" si="20"/>
        <v>-1422913.790000001</v>
      </c>
      <c r="CA11" s="225">
        <v>-1999046.7582297307</v>
      </c>
      <c r="CB11" s="217">
        <f t="shared" si="20"/>
        <v>253732.15099999984</v>
      </c>
      <c r="CC11" s="6">
        <f t="shared" si="20"/>
        <v>180870.99599999981</v>
      </c>
      <c r="CD11" s="6">
        <f t="shared" si="20"/>
        <v>41575.773999999743</v>
      </c>
      <c r="CE11" s="6">
        <f t="shared" si="20"/>
        <v>-96080.123999999836</v>
      </c>
      <c r="CF11" s="6">
        <f t="shared" si="20"/>
        <v>253236.02000000048</v>
      </c>
      <c r="CG11" s="6">
        <f t="shared" si="20"/>
        <v>604002.0150000006</v>
      </c>
      <c r="CH11" s="181">
        <f t="shared" si="18"/>
        <v>-1781977.3346006237</v>
      </c>
    </row>
    <row r="12" spans="1:88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2">O13+O14+O15+O16+O17</f>
        <v>975697.728</v>
      </c>
      <c r="P12" s="7">
        <f t="shared" si="22"/>
        <v>1982128.068</v>
      </c>
      <c r="Q12" s="7">
        <f t="shared" si="22"/>
        <v>2717261.1530000004</v>
      </c>
      <c r="R12" s="7">
        <f t="shared" si="22"/>
        <v>3718233.8710000003</v>
      </c>
      <c r="S12" s="7">
        <f t="shared" si="22"/>
        <v>4827093</v>
      </c>
      <c r="T12" s="7">
        <f t="shared" si="22"/>
        <v>5906959</v>
      </c>
      <c r="U12" s="7">
        <f t="shared" si="22"/>
        <v>6797238.0060000001</v>
      </c>
      <c r="V12" s="7">
        <f t="shared" si="22"/>
        <v>7651862.6189999999</v>
      </c>
      <c r="W12" s="7">
        <f t="shared" si="22"/>
        <v>8441191.1919999998</v>
      </c>
      <c r="X12" s="7">
        <f t="shared" si="22"/>
        <v>9442475.4529999997</v>
      </c>
      <c r="Y12" s="7">
        <f t="shared" si="22"/>
        <v>10298302.450000001</v>
      </c>
      <c r="Z12" s="7">
        <f t="shared" si="22"/>
        <v>11414355.347000001</v>
      </c>
      <c r="AA12" s="88">
        <v>11141600</v>
      </c>
      <c r="AB12" s="7">
        <f t="shared" si="22"/>
        <v>990255.96600000001</v>
      </c>
      <c r="AC12" s="7">
        <f t="shared" si="22"/>
        <v>1994242.7690000001</v>
      </c>
      <c r="AD12" s="117">
        <v>2785216.6279999996</v>
      </c>
      <c r="AE12" s="7">
        <f t="shared" si="22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3">SUM(AH13:AH17)</f>
        <v>6664024.0649999995</v>
      </c>
      <c r="AI12" s="117">
        <f t="shared" si="23"/>
        <v>7569621.512000001</v>
      </c>
      <c r="AJ12" s="117">
        <f t="shared" si="23"/>
        <v>8418443.9169999994</v>
      </c>
      <c r="AK12" s="117">
        <f t="shared" si="23"/>
        <v>9324671.3610000014</v>
      </c>
      <c r="AL12" s="117">
        <f t="shared" si="23"/>
        <v>10221666.760000002</v>
      </c>
      <c r="AM12" s="117">
        <f t="shared" si="23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4">SUM(AS13:AS17)</f>
        <v>5035220.6849999987</v>
      </c>
      <c r="AT12" s="117">
        <f t="shared" si="24"/>
        <v>6011821.3130000001</v>
      </c>
      <c r="AU12" s="117">
        <f t="shared" si="24"/>
        <v>7174453.3150000004</v>
      </c>
      <c r="AV12" s="117">
        <f t="shared" si="24"/>
        <v>8200173.3370000003</v>
      </c>
      <c r="AW12" s="117">
        <f t="shared" si="24"/>
        <v>9385024.4179999996</v>
      </c>
      <c r="AX12" s="117">
        <f t="shared" si="24"/>
        <v>10378453.601</v>
      </c>
      <c r="AY12" s="117">
        <f t="shared" si="24"/>
        <v>11453394.700000001</v>
      </c>
      <c r="AZ12" s="117">
        <f t="shared" ref="AZ12:CH12" si="25">SUM(AZ13:AZ17)</f>
        <v>12572252.720999997</v>
      </c>
      <c r="BA12" s="88">
        <f t="shared" si="25"/>
        <v>11505167.982000001</v>
      </c>
      <c r="BB12" s="117">
        <f t="shared" si="25"/>
        <v>1230170.0470000003</v>
      </c>
      <c r="BC12" s="117">
        <f t="shared" si="25"/>
        <v>2396549.9539999999</v>
      </c>
      <c r="BD12" s="117">
        <f t="shared" si="25"/>
        <v>3292748.7499999995</v>
      </c>
      <c r="BE12" s="117">
        <f t="shared" ref="BE12:BF12" si="26">SUM(BE13:BE17)</f>
        <v>4533229.0440000007</v>
      </c>
      <c r="BF12" s="117">
        <f t="shared" si="26"/>
        <v>5674812.5990000004</v>
      </c>
      <c r="BG12" s="117">
        <f t="shared" ref="BG12:BI12" si="27">SUM(BG13:BG17)</f>
        <v>6784886.4799999995</v>
      </c>
      <c r="BH12" s="117">
        <f t="shared" si="27"/>
        <v>8002395.0970000001</v>
      </c>
      <c r="BI12" s="117">
        <f t="shared" si="27"/>
        <v>9224425.6809999999</v>
      </c>
      <c r="BJ12" s="117">
        <f t="shared" si="25"/>
        <v>10303593.375999998</v>
      </c>
      <c r="BK12" s="117">
        <f t="shared" si="25"/>
        <v>11632305.982999999</v>
      </c>
      <c r="BL12" s="117">
        <f t="shared" si="25"/>
        <v>12894240.421</v>
      </c>
      <c r="BM12" s="117">
        <f t="shared" si="25"/>
        <v>14273848.079</v>
      </c>
      <c r="BN12" s="88">
        <f t="shared" si="25"/>
        <v>12684579.007999998</v>
      </c>
      <c r="BO12" s="117">
        <f t="shared" si="25"/>
        <v>1307495.6850000001</v>
      </c>
      <c r="BP12" s="178">
        <f t="shared" si="25"/>
        <v>2642572.415</v>
      </c>
      <c r="BQ12" s="117">
        <f t="shared" si="25"/>
        <v>3584505.5599999996</v>
      </c>
      <c r="BR12" s="117">
        <f t="shared" si="25"/>
        <v>4977488.9879999999</v>
      </c>
      <c r="BS12" s="117">
        <f t="shared" si="25"/>
        <v>6379987.1710000001</v>
      </c>
      <c r="BT12" s="117">
        <f t="shared" si="25"/>
        <v>7684032.7689999994</v>
      </c>
      <c r="BU12" s="117">
        <f t="shared" si="25"/>
        <v>9143782.6349999998</v>
      </c>
      <c r="BV12" s="117">
        <f t="shared" si="25"/>
        <v>10401659.129000001</v>
      </c>
      <c r="BW12" s="117">
        <f t="shared" si="25"/>
        <v>11619528.627000002</v>
      </c>
      <c r="BX12" s="117">
        <f t="shared" si="25"/>
        <v>12829334.529999997</v>
      </c>
      <c r="BY12" s="212">
        <f t="shared" si="25"/>
        <v>14183424.774</v>
      </c>
      <c r="BZ12" s="7">
        <f t="shared" si="25"/>
        <v>15541746.577000001</v>
      </c>
      <c r="CA12" s="226">
        <v>15092858.163000001</v>
      </c>
      <c r="CB12" s="218">
        <f t="shared" si="25"/>
        <v>1557359.8019999999</v>
      </c>
      <c r="CC12" s="196">
        <f t="shared" si="25"/>
        <v>2912416.2560000001</v>
      </c>
      <c r="CD12" s="196">
        <f t="shared" si="25"/>
        <v>4095914</v>
      </c>
      <c r="CE12" s="196">
        <f t="shared" si="25"/>
        <v>5511561.6439999994</v>
      </c>
      <c r="CF12" s="196">
        <f t="shared" si="25"/>
        <v>7223421.8889999995</v>
      </c>
      <c r="CG12" s="196">
        <f t="shared" si="25"/>
        <v>9013060.1119999997</v>
      </c>
      <c r="CH12" s="182">
        <f t="shared" si="25"/>
        <v>17117001.537000004</v>
      </c>
      <c r="CI12" s="124"/>
      <c r="CJ12" s="124"/>
    </row>
    <row r="13" spans="1:88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6">
        <v>2581661.61</v>
      </c>
      <c r="BE13" s="126">
        <v>3539496.7620000001</v>
      </c>
      <c r="BF13" s="126">
        <v>4518175.3210000005</v>
      </c>
      <c r="BG13" s="126">
        <v>5407091.5539999995</v>
      </c>
      <c r="BH13" s="126">
        <v>6434548.4419999998</v>
      </c>
      <c r="BI13" s="126">
        <v>7404542.523</v>
      </c>
      <c r="BJ13" s="126">
        <v>8389978.4269999992</v>
      </c>
      <c r="BK13" s="126">
        <v>9411640.9409999996</v>
      </c>
      <c r="BL13" s="126">
        <v>10449868.615</v>
      </c>
      <c r="BM13" s="126">
        <v>11557277.694</v>
      </c>
      <c r="BN13" s="136">
        <v>10190683.664999999</v>
      </c>
      <c r="BO13" s="126">
        <v>1077162.7609999999</v>
      </c>
      <c r="BP13" s="126">
        <v>2060667.0049999999</v>
      </c>
      <c r="BQ13" s="185">
        <v>2899113.1949999998</v>
      </c>
      <c r="BR13" s="185">
        <v>3962980.196</v>
      </c>
      <c r="BS13" s="185">
        <v>5034775.4369999999</v>
      </c>
      <c r="BT13" s="185">
        <v>6057990.1129999999</v>
      </c>
      <c r="BU13" s="185">
        <v>7166658.2439999999</v>
      </c>
      <c r="BV13" s="185">
        <v>8241511.5520000001</v>
      </c>
      <c r="BW13" s="185">
        <v>9316330.3210000005</v>
      </c>
      <c r="BX13" s="185">
        <v>10408732.415999999</v>
      </c>
      <c r="BY13" s="185">
        <v>11427806.365</v>
      </c>
      <c r="BZ13" s="9">
        <v>12600415.595000001</v>
      </c>
      <c r="CA13" s="224">
        <v>12286667.954</v>
      </c>
      <c r="CB13" s="185">
        <v>1080454.102</v>
      </c>
      <c r="CC13" s="185">
        <v>2104737.9569999999</v>
      </c>
      <c r="CD13" s="185">
        <v>3053104.517</v>
      </c>
      <c r="CE13" s="185">
        <v>4154252.8169999998</v>
      </c>
      <c r="CF13" s="185">
        <v>5338864.443</v>
      </c>
      <c r="CG13" s="185">
        <v>6514471.0729999999</v>
      </c>
      <c r="CH13" s="200">
        <v>13804572.522</v>
      </c>
      <c r="CI13" s="124"/>
      <c r="CJ13" s="124"/>
    </row>
    <row r="14" spans="1:88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6">
        <v>168952.182</v>
      </c>
      <c r="BE14" s="126">
        <v>236000.95300000001</v>
      </c>
      <c r="BF14" s="126">
        <v>324415.66899999999</v>
      </c>
      <c r="BG14" s="126">
        <v>452665.43199999997</v>
      </c>
      <c r="BH14" s="126">
        <v>585777.79</v>
      </c>
      <c r="BI14" s="126">
        <v>645416.41200000001</v>
      </c>
      <c r="BJ14" s="126">
        <v>687038.86</v>
      </c>
      <c r="BK14" s="126">
        <v>736741.43</v>
      </c>
      <c r="BL14" s="126">
        <v>796412.68700000003</v>
      </c>
      <c r="BM14" s="126">
        <v>847584.04599999997</v>
      </c>
      <c r="BN14" s="136">
        <v>618563.78099999996</v>
      </c>
      <c r="BO14" s="126">
        <v>46895.817000000003</v>
      </c>
      <c r="BP14" s="126">
        <v>102340.745</v>
      </c>
      <c r="BQ14" s="185">
        <v>156122.359</v>
      </c>
      <c r="BR14" s="185">
        <v>233359.448</v>
      </c>
      <c r="BS14" s="185">
        <v>425451.66800000001</v>
      </c>
      <c r="BT14" s="185">
        <v>662773.92500000005</v>
      </c>
      <c r="BU14" s="185">
        <v>749280.48899999994</v>
      </c>
      <c r="BV14" s="185">
        <v>803692.62800000003</v>
      </c>
      <c r="BW14" s="185">
        <v>858330.51599999995</v>
      </c>
      <c r="BX14" s="185">
        <v>920697.16599999997</v>
      </c>
      <c r="BY14" s="185">
        <v>1005853.704</v>
      </c>
      <c r="BZ14" s="9">
        <v>1064259.807</v>
      </c>
      <c r="CA14" s="224">
        <v>846332.99600000004</v>
      </c>
      <c r="CB14" s="185">
        <v>91673.743000000002</v>
      </c>
      <c r="CC14" s="185">
        <v>154609.77799999999</v>
      </c>
      <c r="CD14" s="185">
        <v>202737.978</v>
      </c>
      <c r="CE14" s="185">
        <v>280622.451</v>
      </c>
      <c r="CF14" s="185">
        <v>385440.935</v>
      </c>
      <c r="CG14" s="185">
        <v>828688.53700000001</v>
      </c>
      <c r="CH14" s="200">
        <v>965806.23499999999</v>
      </c>
    </row>
    <row r="15" spans="1:88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6">
        <v>110626.84</v>
      </c>
      <c r="BE15" s="126">
        <v>156445.92300000001</v>
      </c>
      <c r="BF15" s="126">
        <v>189865.489</v>
      </c>
      <c r="BG15" s="126">
        <v>209605.11</v>
      </c>
      <c r="BH15" s="126">
        <v>240229.69899999999</v>
      </c>
      <c r="BI15" s="126">
        <v>284805.23200000002</v>
      </c>
      <c r="BJ15" s="126">
        <v>323039.125</v>
      </c>
      <c r="BK15" s="126">
        <v>362510.95400000003</v>
      </c>
      <c r="BL15" s="126">
        <v>389058.15100000001</v>
      </c>
      <c r="BM15" s="126">
        <v>427719.34</v>
      </c>
      <c r="BN15" s="136">
        <v>363503.05699999997</v>
      </c>
      <c r="BO15" s="126">
        <v>49138.046999999999</v>
      </c>
      <c r="BP15" s="126">
        <v>86682.527000000002</v>
      </c>
      <c r="BQ15" s="185">
        <v>127549.20600000001</v>
      </c>
      <c r="BR15" s="185">
        <v>168779.52799999999</v>
      </c>
      <c r="BS15" s="185">
        <v>209220.68599999999</v>
      </c>
      <c r="BT15" s="185">
        <v>235586.59</v>
      </c>
      <c r="BU15" s="185">
        <v>283675.342</v>
      </c>
      <c r="BV15" s="185">
        <v>339142.49800000002</v>
      </c>
      <c r="BW15" s="185">
        <v>378966.96299999999</v>
      </c>
      <c r="BX15" s="185">
        <v>417721.74599999998</v>
      </c>
      <c r="BY15" s="185">
        <v>453669.86700000003</v>
      </c>
      <c r="BZ15" s="9">
        <v>490420.29800000001</v>
      </c>
      <c r="CA15" s="224">
        <v>423142.02299999999</v>
      </c>
      <c r="CB15" s="185">
        <v>57283.148999999998</v>
      </c>
      <c r="CC15" s="185">
        <v>105063.277</v>
      </c>
      <c r="CD15" s="185">
        <v>148542.31099999999</v>
      </c>
      <c r="CE15" s="185">
        <v>197970.28200000001</v>
      </c>
      <c r="CF15" s="185">
        <v>237853.098</v>
      </c>
      <c r="CG15" s="185">
        <v>275087.59700000001</v>
      </c>
      <c r="CH15" s="200">
        <v>464771.45199999999</v>
      </c>
    </row>
    <row r="16" spans="1:88" ht="15" customHeight="1">
      <c r="A16" s="13" t="s">
        <v>6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6">
        <v>430772.09</v>
      </c>
      <c r="BE16" s="126">
        <v>600695.86399999994</v>
      </c>
      <c r="BF16" s="126">
        <v>641694.76399999997</v>
      </c>
      <c r="BG16" s="126">
        <v>714635.07799999998</v>
      </c>
      <c r="BH16" s="126">
        <v>740701.46799999999</v>
      </c>
      <c r="BI16" s="126">
        <v>888452.23</v>
      </c>
      <c r="BJ16" s="126">
        <v>902372.59299999999</v>
      </c>
      <c r="BK16" s="126">
        <v>1120200.064</v>
      </c>
      <c r="BL16" s="126">
        <v>1257141.3929999999</v>
      </c>
      <c r="BM16" s="126">
        <v>1439658.567</v>
      </c>
      <c r="BN16" s="136">
        <v>1511228.5049999999</v>
      </c>
      <c r="BO16" s="126">
        <v>134202.26999999999</v>
      </c>
      <c r="BP16" s="126">
        <v>392704.20500000002</v>
      </c>
      <c r="BQ16" s="185">
        <v>401164.826</v>
      </c>
      <c r="BR16" s="185">
        <v>611677.91799999995</v>
      </c>
      <c r="BS16" s="185">
        <v>709754.51399999997</v>
      </c>
      <c r="BT16" s="185">
        <v>726756.29099999997</v>
      </c>
      <c r="BU16" s="185">
        <v>943107.91299999994</v>
      </c>
      <c r="BV16" s="185">
        <v>1016126.142</v>
      </c>
      <c r="BW16" s="185">
        <v>1064298.595</v>
      </c>
      <c r="BX16" s="185">
        <v>1080609.3640000001</v>
      </c>
      <c r="BY16" s="185">
        <v>1293980.2390000001</v>
      </c>
      <c r="BZ16" s="9">
        <v>1384582.9450000001</v>
      </c>
      <c r="CA16" s="224">
        <v>1536015.19</v>
      </c>
      <c r="CB16" s="185">
        <v>327834.74400000001</v>
      </c>
      <c r="CC16" s="185">
        <v>547831.98400000005</v>
      </c>
      <c r="CD16" s="185">
        <v>691127.95499999996</v>
      </c>
      <c r="CE16" s="185">
        <v>878177.56700000004</v>
      </c>
      <c r="CF16" s="185">
        <v>1260530.324</v>
      </c>
      <c r="CG16" s="185">
        <v>1393872.4720000001</v>
      </c>
      <c r="CH16" s="200">
        <v>1880651.328</v>
      </c>
    </row>
    <row r="17" spans="1:88" ht="15" customHeight="1">
      <c r="A17" s="13" t="s">
        <v>7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6">
        <v>736.02800000000002</v>
      </c>
      <c r="BE17" s="126">
        <v>589.54200000000003</v>
      </c>
      <c r="BF17" s="126">
        <v>661.35599999999999</v>
      </c>
      <c r="BG17" s="126">
        <v>889.30600000000004</v>
      </c>
      <c r="BH17" s="126">
        <v>1137.6980000000001</v>
      </c>
      <c r="BI17" s="126">
        <v>1209.2840000000001</v>
      </c>
      <c r="BJ17" s="126">
        <v>1164.3710000000001</v>
      </c>
      <c r="BK17" s="126">
        <v>1212.5940000000001</v>
      </c>
      <c r="BL17" s="126">
        <v>1759.575</v>
      </c>
      <c r="BM17" s="126">
        <v>1608.432</v>
      </c>
      <c r="BN17" s="136">
        <v>600.00000000059094</v>
      </c>
      <c r="BO17" s="126">
        <v>96.79</v>
      </c>
      <c r="BP17" s="126">
        <v>177.93299999999999</v>
      </c>
      <c r="BQ17" s="185">
        <v>555.97400000000005</v>
      </c>
      <c r="BR17" s="185">
        <v>691.89800000000002</v>
      </c>
      <c r="BS17" s="185">
        <v>784.86599999999999</v>
      </c>
      <c r="BT17" s="185">
        <v>925.85</v>
      </c>
      <c r="BU17" s="185">
        <v>1060.6469999999999</v>
      </c>
      <c r="BV17" s="185">
        <v>1186.309</v>
      </c>
      <c r="BW17" s="185">
        <v>1602.232</v>
      </c>
      <c r="BX17" s="185">
        <v>1573.838</v>
      </c>
      <c r="BY17" s="185">
        <v>2114.5990000000002</v>
      </c>
      <c r="BZ17" s="9">
        <v>2067.9319999999998</v>
      </c>
      <c r="CA17" s="224">
        <v>700.00000000231921</v>
      </c>
      <c r="CB17" s="185">
        <v>114.06399999999999</v>
      </c>
      <c r="CC17" s="185">
        <v>173.26</v>
      </c>
      <c r="CD17" s="185">
        <v>401.23899999999998</v>
      </c>
      <c r="CE17" s="185">
        <v>538.52700000000004</v>
      </c>
      <c r="CF17" s="185">
        <v>733.08900000000006</v>
      </c>
      <c r="CG17" s="185">
        <v>940.43299999999999</v>
      </c>
      <c r="CH17" s="200">
        <v>1200.0000000034561</v>
      </c>
    </row>
    <row r="18" spans="1:88" ht="15" customHeight="1">
      <c r="A18" s="12" t="s">
        <v>8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28">O19+O20+O21+O22+O23+O24+O25</f>
        <v>802049.35100000002</v>
      </c>
      <c r="P18" s="7">
        <f t="shared" si="28"/>
        <v>1699664.548</v>
      </c>
      <c r="Q18" s="7">
        <f t="shared" si="28"/>
        <v>2516606.2450000001</v>
      </c>
      <c r="R18" s="7">
        <f t="shared" si="28"/>
        <v>3445206.4039999996</v>
      </c>
      <c r="S18" s="7">
        <f t="shared" si="28"/>
        <v>4312679.1330000004</v>
      </c>
      <c r="T18" s="7">
        <f t="shared" si="28"/>
        <v>5227748</v>
      </c>
      <c r="U18" s="7">
        <f t="shared" si="28"/>
        <v>6200080.6809999999</v>
      </c>
      <c r="V18" s="7">
        <f t="shared" si="28"/>
        <v>7055015.0839999998</v>
      </c>
      <c r="W18" s="7">
        <f t="shared" si="28"/>
        <v>7919591.6780000003</v>
      </c>
      <c r="X18" s="7">
        <f t="shared" si="28"/>
        <v>8998490.2170000002</v>
      </c>
      <c r="Y18" s="7">
        <f t="shared" si="28"/>
        <v>9993478.4220000021</v>
      </c>
      <c r="Z18" s="7">
        <f t="shared" si="28"/>
        <v>11531971.323999999</v>
      </c>
      <c r="AA18" s="88">
        <v>11413300</v>
      </c>
      <c r="AB18" s="7">
        <f t="shared" si="28"/>
        <v>878360.09499999997</v>
      </c>
      <c r="AC18" s="7">
        <f t="shared" si="28"/>
        <v>1778636.2350000001</v>
      </c>
      <c r="AD18" s="117">
        <v>2713903.1500000004</v>
      </c>
      <c r="AE18" s="7">
        <f t="shared" si="28"/>
        <v>3804869.0759999999</v>
      </c>
      <c r="AF18" s="7">
        <f t="shared" si="28"/>
        <v>4650494.148</v>
      </c>
      <c r="AG18" s="7">
        <f t="shared" si="28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29">SUM(AM19:AM25)</f>
        <v>12469399.772999998</v>
      </c>
      <c r="AN18" s="88">
        <v>12041588.210332099</v>
      </c>
      <c r="AO18" s="117">
        <f t="shared" si="29"/>
        <v>855571.82099999988</v>
      </c>
      <c r="AP18" s="117">
        <f t="shared" si="29"/>
        <v>1975642.6710000001</v>
      </c>
      <c r="AQ18" s="117">
        <f t="shared" si="29"/>
        <v>3331400.7910000002</v>
      </c>
      <c r="AR18" s="117">
        <f t="shared" si="29"/>
        <v>4605063.9380000001</v>
      </c>
      <c r="AS18" s="117">
        <f t="shared" si="29"/>
        <v>5665517.2240000004</v>
      </c>
      <c r="AT18" s="117">
        <f t="shared" si="29"/>
        <v>6965369.2889999999</v>
      </c>
      <c r="AU18" s="117">
        <f t="shared" si="29"/>
        <v>8047350.585</v>
      </c>
      <c r="AV18" s="117">
        <f t="shared" si="29"/>
        <v>9064852.6780000012</v>
      </c>
      <c r="AW18" s="117">
        <f t="shared" si="29"/>
        <v>10129243.697000001</v>
      </c>
      <c r="AX18" s="117">
        <f t="shared" si="29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29"/>
        <v>12771200.62569689</v>
      </c>
      <c r="BB18" s="117">
        <f t="shared" ref="BB18:CH18" si="30">SUM(BB19:BB25)</f>
        <v>1011780.956</v>
      </c>
      <c r="BC18" s="117">
        <f t="shared" si="30"/>
        <v>2186364.8130000001</v>
      </c>
      <c r="BD18" s="117">
        <f t="shared" si="30"/>
        <v>3428433.3459999999</v>
      </c>
      <c r="BE18" s="117">
        <f t="shared" si="30"/>
        <v>4615774.8030000003</v>
      </c>
      <c r="BF18" s="117">
        <f t="shared" si="30"/>
        <v>5839912.1259999992</v>
      </c>
      <c r="BG18" s="117">
        <f t="shared" si="30"/>
        <v>7011962.7009999985</v>
      </c>
      <c r="BH18" s="117">
        <f t="shared" ref="BH18:BI18" si="31">SUM(BH19:BH25)</f>
        <v>8100611.3030000012</v>
      </c>
      <c r="BI18" s="117">
        <f t="shared" si="31"/>
        <v>9205300.7259999998</v>
      </c>
      <c r="BJ18" s="117">
        <f t="shared" si="30"/>
        <v>10618687.93</v>
      </c>
      <c r="BK18" s="117">
        <f t="shared" si="30"/>
        <v>12162271.003</v>
      </c>
      <c r="BL18" s="117">
        <f t="shared" si="30"/>
        <v>13493625.718</v>
      </c>
      <c r="BM18" s="117">
        <f t="shared" si="30"/>
        <v>15724536.320999999</v>
      </c>
      <c r="BN18" s="88">
        <f t="shared" si="30"/>
        <v>14650418.194082916</v>
      </c>
      <c r="BO18" s="117">
        <f t="shared" si="30"/>
        <v>1084456.317</v>
      </c>
      <c r="BP18" s="178">
        <f t="shared" si="30"/>
        <v>2495260.5719999997</v>
      </c>
      <c r="BQ18" s="117">
        <f t="shared" si="30"/>
        <v>3848574.1860000002</v>
      </c>
      <c r="BR18" s="117">
        <f t="shared" si="30"/>
        <v>5149202.0640000002</v>
      </c>
      <c r="BS18" s="117">
        <f t="shared" si="30"/>
        <v>6434713.3619999997</v>
      </c>
      <c r="BT18" s="117">
        <f t="shared" si="30"/>
        <v>7821776.0310000004</v>
      </c>
      <c r="BU18" s="117">
        <f t="shared" si="30"/>
        <v>9055534.4979999997</v>
      </c>
      <c r="BV18" s="117">
        <f t="shared" si="30"/>
        <v>10332846.496000001</v>
      </c>
      <c r="BW18" s="117">
        <f t="shared" si="30"/>
        <v>11561050.483999997</v>
      </c>
      <c r="BX18" s="117">
        <f t="shared" si="30"/>
        <v>12977494.878</v>
      </c>
      <c r="BY18" s="212">
        <f t="shared" si="30"/>
        <v>14448599.523</v>
      </c>
      <c r="BZ18" s="7">
        <f t="shared" si="30"/>
        <v>16964660.367000002</v>
      </c>
      <c r="CA18" s="226">
        <v>17091904.921229731</v>
      </c>
      <c r="CB18" s="218">
        <f t="shared" si="30"/>
        <v>1303627.6510000001</v>
      </c>
      <c r="CC18" s="196">
        <f t="shared" si="30"/>
        <v>2731545.2600000002</v>
      </c>
      <c r="CD18" s="196">
        <f t="shared" si="30"/>
        <v>4054338.2260000003</v>
      </c>
      <c r="CE18" s="196">
        <f t="shared" si="30"/>
        <v>5607641.7679999992</v>
      </c>
      <c r="CF18" s="196">
        <f t="shared" si="30"/>
        <v>6970185.868999999</v>
      </c>
      <c r="CG18" s="196">
        <f t="shared" si="30"/>
        <v>8409058.0969999991</v>
      </c>
      <c r="CH18" s="182">
        <f t="shared" si="30"/>
        <v>18898978.871600628</v>
      </c>
      <c r="CI18" s="124"/>
      <c r="CJ18" s="124"/>
    </row>
    <row r="19" spans="1:88" s="174" customFormat="1" ht="15" customHeight="1">
      <c r="A19" s="234" t="s">
        <v>9</v>
      </c>
      <c r="B19" s="173">
        <v>115384.25697</v>
      </c>
      <c r="C19" s="173">
        <v>305009.92566000001</v>
      </c>
      <c r="D19" s="173">
        <v>504517.44844000001</v>
      </c>
      <c r="E19" s="173">
        <v>701515.55712999997</v>
      </c>
      <c r="F19" s="173">
        <v>904806.19543999992</v>
      </c>
      <c r="G19" s="173">
        <v>1179546.6514399999</v>
      </c>
      <c r="H19" s="173">
        <v>1389284.2918399998</v>
      </c>
      <c r="I19" s="173">
        <v>1561429.1473599998</v>
      </c>
      <c r="J19" s="173">
        <v>1728687.9439699999</v>
      </c>
      <c r="K19" s="173">
        <v>1930394.5707999999</v>
      </c>
      <c r="L19" s="173">
        <v>2155135.8222599998</v>
      </c>
      <c r="M19" s="173">
        <v>2452086.804</v>
      </c>
      <c r="N19" s="235">
        <v>2456500</v>
      </c>
      <c r="O19" s="236">
        <v>149668.239</v>
      </c>
      <c r="P19" s="173">
        <v>356505.43099999998</v>
      </c>
      <c r="Q19" s="173">
        <v>560968.272</v>
      </c>
      <c r="R19" s="237">
        <v>771999.777</v>
      </c>
      <c r="S19" s="237">
        <v>992333.15800000005</v>
      </c>
      <c r="T19" s="237">
        <v>1269882</v>
      </c>
      <c r="U19" s="237">
        <v>1495737.6950000001</v>
      </c>
      <c r="V19" s="237">
        <v>1675727.547</v>
      </c>
      <c r="W19" s="237">
        <v>1854987.452</v>
      </c>
      <c r="X19" s="237">
        <v>2065448.38</v>
      </c>
      <c r="Y19" s="237">
        <v>2298011.827</v>
      </c>
      <c r="Z19" s="237">
        <v>2611887.0589999999</v>
      </c>
      <c r="AA19" s="235">
        <v>2670500</v>
      </c>
      <c r="AB19" s="237">
        <v>140793.06899999999</v>
      </c>
      <c r="AC19" s="237">
        <v>351073.09899999999</v>
      </c>
      <c r="AD19" s="237">
        <v>569415.74800000002</v>
      </c>
      <c r="AE19" s="237">
        <v>802451.66200000001</v>
      </c>
      <c r="AF19" s="237">
        <v>1014625.571</v>
      </c>
      <c r="AG19" s="237">
        <v>1296503</v>
      </c>
      <c r="AH19" s="237">
        <v>1532442.575</v>
      </c>
      <c r="AI19" s="237">
        <v>1719476.371</v>
      </c>
      <c r="AJ19" s="237">
        <v>1916868.8489999999</v>
      </c>
      <c r="AK19" s="237">
        <v>2136406.0440000002</v>
      </c>
      <c r="AL19" s="237">
        <v>2372423.4720000001</v>
      </c>
      <c r="AM19" s="237">
        <v>2712062.486</v>
      </c>
      <c r="AN19" s="235">
        <v>2749575.7464447999</v>
      </c>
      <c r="AO19" s="237">
        <v>140431.39600000001</v>
      </c>
      <c r="AP19" s="237">
        <v>367142.364</v>
      </c>
      <c r="AQ19" s="237">
        <v>608046.53300000005</v>
      </c>
      <c r="AR19" s="237">
        <v>857184.86399999994</v>
      </c>
      <c r="AS19" s="237">
        <v>1094513.1100000001</v>
      </c>
      <c r="AT19" s="237">
        <v>1431533.3870000001</v>
      </c>
      <c r="AU19" s="237">
        <v>1667374.4779999999</v>
      </c>
      <c r="AV19" s="237">
        <v>1869766.031</v>
      </c>
      <c r="AW19" s="237">
        <v>2081157.865</v>
      </c>
      <c r="AX19" s="237">
        <v>2314198.7740000002</v>
      </c>
      <c r="AY19" s="237">
        <v>2566123.273</v>
      </c>
      <c r="AZ19" s="237">
        <v>2939640.2310000001</v>
      </c>
      <c r="BA19" s="235">
        <v>2812262.2110514101</v>
      </c>
      <c r="BB19" s="237">
        <v>148501.04300000001</v>
      </c>
      <c r="BC19" s="127">
        <v>378456.45199999999</v>
      </c>
      <c r="BD19" s="127">
        <v>613178.67299999995</v>
      </c>
      <c r="BE19" s="127">
        <v>864179.73300000001</v>
      </c>
      <c r="BF19" s="127">
        <v>1126419.3419999999</v>
      </c>
      <c r="BG19" s="127">
        <v>1456375.392</v>
      </c>
      <c r="BH19" s="127">
        <v>1726714.922</v>
      </c>
      <c r="BI19" s="127">
        <v>1941058.517</v>
      </c>
      <c r="BJ19" s="127">
        <v>2171715.0660000001</v>
      </c>
      <c r="BK19" s="127">
        <v>2426677.5989999999</v>
      </c>
      <c r="BL19" s="127">
        <v>2700849.4649999999</v>
      </c>
      <c r="BM19" s="127">
        <v>3120170.9890000001</v>
      </c>
      <c r="BN19" s="235">
        <v>3028196.6854385599</v>
      </c>
      <c r="BO19" s="238">
        <v>162519.83900000001</v>
      </c>
      <c r="BP19" s="238">
        <v>430687.723</v>
      </c>
      <c r="BQ19" s="238">
        <v>711562.55299999996</v>
      </c>
      <c r="BR19" s="238">
        <v>992003.07900000003</v>
      </c>
      <c r="BS19" s="238">
        <v>1282133.3810000001</v>
      </c>
      <c r="BT19" s="238">
        <v>1675695.916</v>
      </c>
      <c r="BU19" s="238">
        <v>1976955.3149999999</v>
      </c>
      <c r="BV19" s="238">
        <v>2234711.017</v>
      </c>
      <c r="BW19" s="238">
        <v>2500117.2420000001</v>
      </c>
      <c r="BX19" s="238">
        <v>2801526.1940000001</v>
      </c>
      <c r="BY19" s="239">
        <v>3122966.8530000001</v>
      </c>
      <c r="BZ19" s="173">
        <v>3601429.7140000002</v>
      </c>
      <c r="CA19" s="240">
        <v>3493956.408324074</v>
      </c>
      <c r="CB19" s="239">
        <v>223838.76</v>
      </c>
      <c r="CC19" s="239">
        <v>547494.39</v>
      </c>
      <c r="CD19" s="239">
        <v>874207.36699999997</v>
      </c>
      <c r="CE19" s="239">
        <v>1199898.5330000001</v>
      </c>
      <c r="CF19" s="239">
        <v>1548076.8670000001</v>
      </c>
      <c r="CG19" s="239">
        <v>1974262.4939999999</v>
      </c>
      <c r="CH19" s="241">
        <v>3950968.6030028192</v>
      </c>
      <c r="CJ19" s="242"/>
    </row>
    <row r="20" spans="1:88" ht="15" customHeight="1">
      <c r="A20" s="13" t="s">
        <v>10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6">
        <v>258014.77299999999</v>
      </c>
      <c r="BD20" s="126">
        <v>398970.68900000001</v>
      </c>
      <c r="BE20" s="126">
        <v>535666.80500000005</v>
      </c>
      <c r="BF20" s="126">
        <v>684947.36600000004</v>
      </c>
      <c r="BG20" s="126">
        <v>828549.91</v>
      </c>
      <c r="BH20" s="126">
        <v>969095.28799999994</v>
      </c>
      <c r="BI20" s="126">
        <v>1102230</v>
      </c>
      <c r="BJ20" s="126">
        <v>1442544.0449999999</v>
      </c>
      <c r="BK20" s="126">
        <v>1824265.165</v>
      </c>
      <c r="BL20" s="126">
        <v>1991536.102</v>
      </c>
      <c r="BM20" s="126">
        <v>2313237.1039999998</v>
      </c>
      <c r="BN20" s="84">
        <v>1612879.044</v>
      </c>
      <c r="BO20" s="134">
        <v>152720.13699999999</v>
      </c>
      <c r="BP20" s="134">
        <v>306151.26699999999</v>
      </c>
      <c r="BQ20" s="134">
        <v>479817.67</v>
      </c>
      <c r="BR20" s="134">
        <v>631839.67299999995</v>
      </c>
      <c r="BS20" s="134">
        <v>780364.20700000005</v>
      </c>
      <c r="BT20" s="134">
        <v>933803.52500000002</v>
      </c>
      <c r="BU20" s="134">
        <v>1086224.7609999999</v>
      </c>
      <c r="BV20" s="134">
        <v>1244661.5009999999</v>
      </c>
      <c r="BW20" s="134">
        <v>1415234.193</v>
      </c>
      <c r="BX20" s="134">
        <v>1591212.0870000001</v>
      </c>
      <c r="BY20" s="185">
        <v>1773996.287</v>
      </c>
      <c r="BZ20" s="9">
        <v>2317949.4679999999</v>
      </c>
      <c r="CA20" s="224">
        <v>2004794.21</v>
      </c>
      <c r="CB20" s="185">
        <v>159800.26199999999</v>
      </c>
      <c r="CC20" s="185">
        <v>320454.00400000002</v>
      </c>
      <c r="CD20" s="185">
        <v>458266.25</v>
      </c>
      <c r="CE20" s="185">
        <v>612620.72</v>
      </c>
      <c r="CF20" s="185">
        <v>765282.66</v>
      </c>
      <c r="CG20" s="185">
        <v>926972.39899999998</v>
      </c>
      <c r="CH20" s="183">
        <v>1929016.0550000002</v>
      </c>
    </row>
    <row r="21" spans="1:88" ht="15" customHeight="1">
      <c r="A21" s="13" t="s">
        <v>11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6">
        <v>49752.946000000004</v>
      </c>
      <c r="BD21" s="126">
        <v>57338.22</v>
      </c>
      <c r="BE21" s="126">
        <v>64558.317000000003</v>
      </c>
      <c r="BF21" s="126">
        <v>122496.177</v>
      </c>
      <c r="BG21" s="126">
        <v>126793.00199999999</v>
      </c>
      <c r="BH21" s="126">
        <v>130989.899</v>
      </c>
      <c r="BI21" s="126">
        <v>136280.20800000001</v>
      </c>
      <c r="BJ21" s="126">
        <v>154460.99</v>
      </c>
      <c r="BK21" s="126">
        <v>175867.356</v>
      </c>
      <c r="BL21" s="126">
        <v>189582.633</v>
      </c>
      <c r="BM21" s="126">
        <v>196531.848</v>
      </c>
      <c r="BN21" s="84">
        <v>200216.454</v>
      </c>
      <c r="BO21" s="134">
        <v>4676.8140000000003</v>
      </c>
      <c r="BP21" s="134">
        <v>52892.673999999999</v>
      </c>
      <c r="BQ21" s="134">
        <v>72628.83</v>
      </c>
      <c r="BR21" s="134">
        <v>84792.392000000007</v>
      </c>
      <c r="BS21" s="134">
        <v>153204.26999999999</v>
      </c>
      <c r="BT21" s="134">
        <v>156677.44699999999</v>
      </c>
      <c r="BU21" s="134">
        <v>159806.351</v>
      </c>
      <c r="BV21" s="134">
        <v>168082.951</v>
      </c>
      <c r="BW21" s="134">
        <v>186961.29500000001</v>
      </c>
      <c r="BX21" s="134">
        <v>203543.89300000001</v>
      </c>
      <c r="BY21" s="185">
        <v>225718.05</v>
      </c>
      <c r="BZ21" s="9">
        <v>228741.66099999999</v>
      </c>
      <c r="CA21" s="224">
        <v>230000.72599999997</v>
      </c>
      <c r="CB21" s="185">
        <v>43141.928</v>
      </c>
      <c r="CC21" s="185">
        <v>94496.096000000005</v>
      </c>
      <c r="CD21" s="185">
        <v>144039.117</v>
      </c>
      <c r="CE21" s="185">
        <v>193244.109</v>
      </c>
      <c r="CF21" s="185">
        <v>246137.89199999999</v>
      </c>
      <c r="CG21" s="185">
        <v>250811.41399999999</v>
      </c>
      <c r="CH21" s="183">
        <v>381011.60099999997</v>
      </c>
    </row>
    <row r="22" spans="1:88" ht="15" customHeight="1">
      <c r="A22" s="13" t="s">
        <v>12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6">
        <v>534123.64300000004</v>
      </c>
      <c r="BD22" s="126">
        <v>869466.83299999998</v>
      </c>
      <c r="BE22" s="126">
        <v>1174162.4650000001</v>
      </c>
      <c r="BF22" s="126">
        <v>1483899.1810000001</v>
      </c>
      <c r="BG22" s="126">
        <v>1765526.2109999999</v>
      </c>
      <c r="BH22" s="126">
        <v>1995091.058</v>
      </c>
      <c r="BI22" s="126">
        <v>2225986.64</v>
      </c>
      <c r="BJ22" s="126">
        <v>2465125.585</v>
      </c>
      <c r="BK22" s="126">
        <v>2825164.7659999998</v>
      </c>
      <c r="BL22" s="126">
        <v>3098770.2110000001</v>
      </c>
      <c r="BM22" s="126">
        <v>3840859.139</v>
      </c>
      <c r="BN22" s="84">
        <v>3731367.3878421201</v>
      </c>
      <c r="BO22" s="134">
        <v>220148</v>
      </c>
      <c r="BP22" s="134">
        <v>662046.65</v>
      </c>
      <c r="BQ22" s="134">
        <v>1028302.184</v>
      </c>
      <c r="BR22" s="134">
        <v>1346235.7509999999</v>
      </c>
      <c r="BS22" s="134">
        <v>1635172.736</v>
      </c>
      <c r="BT22" s="134">
        <v>1909634.561</v>
      </c>
      <c r="BU22" s="134">
        <v>2187696.2609999999</v>
      </c>
      <c r="BV22" s="134">
        <v>2453838.6740000001</v>
      </c>
      <c r="BW22" s="134">
        <v>2715402.7910000002</v>
      </c>
      <c r="BX22" s="134">
        <v>3023809.912</v>
      </c>
      <c r="BY22" s="185">
        <v>3384080.2540000002</v>
      </c>
      <c r="BZ22" s="9">
        <v>4036114.6869999999</v>
      </c>
      <c r="CA22" s="224">
        <v>4645175.4469999997</v>
      </c>
      <c r="CB22" s="185">
        <v>321531.875</v>
      </c>
      <c r="CC22" s="185">
        <v>565172.92700000003</v>
      </c>
      <c r="CD22" s="185">
        <v>876790.05700000003</v>
      </c>
      <c r="CE22" s="185">
        <v>1324837.4620000001</v>
      </c>
      <c r="CF22" s="185">
        <v>1600990.449</v>
      </c>
      <c r="CG22" s="185">
        <v>1898696.7749999999</v>
      </c>
      <c r="CH22" s="183">
        <v>5407583.1445978032</v>
      </c>
    </row>
    <row r="23" spans="1:88" ht="15" customHeight="1">
      <c r="A23" s="13" t="s">
        <v>13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6">
        <v>792598.74100000004</v>
      </c>
      <c r="BD23" s="126">
        <v>1217993.2649999999</v>
      </c>
      <c r="BE23" s="126">
        <v>1610274.871</v>
      </c>
      <c r="BF23" s="126">
        <v>1960589.3289999999</v>
      </c>
      <c r="BG23" s="126">
        <v>2243397.1269999999</v>
      </c>
      <c r="BH23" s="126">
        <v>2550607.3050000002</v>
      </c>
      <c r="BI23" s="126">
        <v>2910860.1779999998</v>
      </c>
      <c r="BJ23" s="126">
        <v>3341688.6719999998</v>
      </c>
      <c r="BK23" s="126">
        <v>3708071.1749999998</v>
      </c>
      <c r="BL23" s="126">
        <v>4140217.0690000001</v>
      </c>
      <c r="BM23" s="126">
        <v>4523626.2649999997</v>
      </c>
      <c r="BN23" s="84">
        <v>4087028.1518022302</v>
      </c>
      <c r="BO23" s="134">
        <v>432302.489</v>
      </c>
      <c r="BP23" s="134">
        <v>839506.85699999996</v>
      </c>
      <c r="BQ23" s="134">
        <v>1257376.956</v>
      </c>
      <c r="BR23" s="134">
        <v>1676156.8589999999</v>
      </c>
      <c r="BS23" s="134">
        <v>2053548.7749999999</v>
      </c>
      <c r="BT23" s="134">
        <v>2447968.5720000002</v>
      </c>
      <c r="BU23" s="134">
        <v>2801230.0619999999</v>
      </c>
      <c r="BV23" s="134">
        <v>3221814.6940000001</v>
      </c>
      <c r="BW23" s="134">
        <v>3583079.4279999998</v>
      </c>
      <c r="BX23" s="134">
        <v>4030494.9190000002</v>
      </c>
      <c r="BY23" s="185">
        <v>4447029.4400000004</v>
      </c>
      <c r="BZ23" s="9">
        <v>4832584.1940000001</v>
      </c>
      <c r="CA23" s="224">
        <v>4856564.7239999995</v>
      </c>
      <c r="CB23" s="185">
        <v>456505.84</v>
      </c>
      <c r="CC23" s="185">
        <v>881506.27099999995</v>
      </c>
      <c r="CD23" s="185">
        <v>1279246.76</v>
      </c>
      <c r="CE23" s="185">
        <v>1734144.878</v>
      </c>
      <c r="CF23" s="185">
        <v>2153088.676</v>
      </c>
      <c r="CG23" s="185">
        <v>2568386.7549999999</v>
      </c>
      <c r="CH23" s="183">
        <v>5174055.3789999997</v>
      </c>
    </row>
    <row r="24" spans="1:88" ht="15" customHeight="1">
      <c r="A24" s="13" t="s">
        <v>14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6">
        <v>85724.835000000006</v>
      </c>
      <c r="BD24" s="126">
        <v>148414.875</v>
      </c>
      <c r="BE24" s="126">
        <v>206868.83</v>
      </c>
      <c r="BF24" s="126">
        <v>266339.73100000003</v>
      </c>
      <c r="BG24" s="126">
        <v>359246.81</v>
      </c>
      <c r="BH24" s="126">
        <v>457550.78399999999</v>
      </c>
      <c r="BI24" s="126">
        <v>578399.37300000002</v>
      </c>
      <c r="BJ24" s="126">
        <v>699481.19400000002</v>
      </c>
      <c r="BK24" s="126">
        <v>829099.21499999997</v>
      </c>
      <c r="BL24" s="126">
        <v>963825.90800000005</v>
      </c>
      <c r="BM24" s="126">
        <v>1280379.9569999999</v>
      </c>
      <c r="BN24" s="84">
        <v>1572616.1810000001</v>
      </c>
      <c r="BO24" s="134">
        <v>80587.486999999994</v>
      </c>
      <c r="BP24" s="134">
        <v>130176.601</v>
      </c>
      <c r="BQ24" s="134">
        <v>192632.68900000001</v>
      </c>
      <c r="BR24" s="134">
        <v>278088.58199999999</v>
      </c>
      <c r="BS24" s="134">
        <v>359800.49300000002</v>
      </c>
      <c r="BT24" s="134">
        <v>484520.11599999998</v>
      </c>
      <c r="BU24" s="134">
        <v>591376.48199999996</v>
      </c>
      <c r="BV24" s="134">
        <v>725840.14800000004</v>
      </c>
      <c r="BW24" s="134">
        <v>841884.27899999998</v>
      </c>
      <c r="BX24" s="134">
        <v>971973.17</v>
      </c>
      <c r="BY24" s="185">
        <v>1088102.2479999999</v>
      </c>
      <c r="BZ24" s="9">
        <v>1456269.6240000001</v>
      </c>
      <c r="CA24" s="224">
        <v>1413818.2709056607</v>
      </c>
      <c r="CB24" s="185">
        <v>65372.525999999998</v>
      </c>
      <c r="CC24" s="185">
        <v>252488.356</v>
      </c>
      <c r="CD24" s="185">
        <v>298484.88699999999</v>
      </c>
      <c r="CE24" s="185">
        <v>387668.95899999997</v>
      </c>
      <c r="CF24" s="185">
        <v>469495.23700000002</v>
      </c>
      <c r="CG24" s="185">
        <v>559934.58900000004</v>
      </c>
      <c r="CH24" s="183">
        <v>1581066.0410000002</v>
      </c>
    </row>
    <row r="25" spans="1:88" ht="15" customHeight="1">
      <c r="A25" s="13" t="s">
        <v>15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6">
        <v>87693.422999999995</v>
      </c>
      <c r="BD25" s="126">
        <v>123070.791</v>
      </c>
      <c r="BE25" s="126">
        <v>160063.78200000001</v>
      </c>
      <c r="BF25" s="126">
        <v>195221</v>
      </c>
      <c r="BG25" s="126">
        <v>232074.24900000001</v>
      </c>
      <c r="BH25" s="126">
        <v>270562.04700000002</v>
      </c>
      <c r="BI25" s="126">
        <v>310485.81</v>
      </c>
      <c r="BJ25" s="126">
        <v>343672.37799999997</v>
      </c>
      <c r="BK25" s="126">
        <v>373125.72700000001</v>
      </c>
      <c r="BL25" s="126">
        <v>408844.33</v>
      </c>
      <c r="BM25" s="126">
        <v>449731.01899999997</v>
      </c>
      <c r="BN25" s="84">
        <f>46019.5980000047 + 372094.692</f>
        <v>418114.29000000469</v>
      </c>
      <c r="BO25" s="134">
        <v>31501.550999999999</v>
      </c>
      <c r="BP25" s="134">
        <v>73798.8</v>
      </c>
      <c r="BQ25" s="134">
        <v>106253.304</v>
      </c>
      <c r="BR25" s="134">
        <v>140085.728</v>
      </c>
      <c r="BS25" s="134">
        <v>170489.5</v>
      </c>
      <c r="BT25" s="134">
        <v>213475.894</v>
      </c>
      <c r="BU25" s="134">
        <v>252245.266</v>
      </c>
      <c r="BV25" s="134">
        <v>283897.511</v>
      </c>
      <c r="BW25" s="134">
        <v>318371.25599999999</v>
      </c>
      <c r="BX25" s="134">
        <v>354934.70299999998</v>
      </c>
      <c r="BY25" s="185">
        <v>406706.391</v>
      </c>
      <c r="BZ25" s="9">
        <v>491571.01899999997</v>
      </c>
      <c r="CA25" s="224">
        <v>447595.1349999989</v>
      </c>
      <c r="CB25" s="185">
        <v>33436.46</v>
      </c>
      <c r="CC25" s="185">
        <v>69933.216</v>
      </c>
      <c r="CD25" s="185">
        <v>123303.788</v>
      </c>
      <c r="CE25" s="185">
        <v>155227.10699999999</v>
      </c>
      <c r="CF25" s="185">
        <v>187114.08799999999</v>
      </c>
      <c r="CG25" s="185">
        <v>229993.671</v>
      </c>
      <c r="CH25" s="183">
        <v>475278.04800000443</v>
      </c>
      <c r="CJ25" s="124"/>
    </row>
    <row r="26" spans="1:88" ht="15" customHeight="1">
      <c r="A26" s="6" t="s">
        <v>124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2">O27-O28</f>
        <v>-728690.54</v>
      </c>
      <c r="P26" s="6">
        <f t="shared" si="32"/>
        <v>162814.08700000006</v>
      </c>
      <c r="Q26" s="6">
        <f t="shared" si="32"/>
        <v>58503.325000000186</v>
      </c>
      <c r="R26" s="6">
        <f t="shared" si="32"/>
        <v>130809.68699999992</v>
      </c>
      <c r="S26" s="6">
        <f t="shared" si="32"/>
        <v>370300</v>
      </c>
      <c r="T26" s="6">
        <f t="shared" si="32"/>
        <v>563038</v>
      </c>
      <c r="U26" s="6">
        <f t="shared" si="32"/>
        <v>501081</v>
      </c>
      <c r="V26" s="6">
        <f t="shared" si="32"/>
        <v>497762</v>
      </c>
      <c r="W26" s="6">
        <f t="shared" si="32"/>
        <v>408048</v>
      </c>
      <c r="X26" s="6">
        <f t="shared" si="32"/>
        <v>336534</v>
      </c>
      <c r="Y26" s="6">
        <f t="shared" si="32"/>
        <v>185521</v>
      </c>
      <c r="Z26" s="6">
        <f t="shared" si="32"/>
        <v>-167787</v>
      </c>
      <c r="AA26" s="87">
        <f t="shared" si="32"/>
        <v>-210300</v>
      </c>
      <c r="AB26" s="6">
        <f t="shared" si="32"/>
        <v>3073</v>
      </c>
      <c r="AC26" s="6">
        <f t="shared" si="32"/>
        <v>63448</v>
      </c>
      <c r="AD26" s="116">
        <v>-72337</v>
      </c>
      <c r="AE26" s="6">
        <f t="shared" si="32"/>
        <v>-136431</v>
      </c>
      <c r="AF26" s="6">
        <f t="shared" si="32"/>
        <v>-66661</v>
      </c>
      <c r="AG26" s="6">
        <f t="shared" si="32"/>
        <v>-232755</v>
      </c>
      <c r="AH26" s="6">
        <f t="shared" si="32"/>
        <v>-88810</v>
      </c>
      <c r="AI26" s="6">
        <f t="shared" ref="AI26:BA26" si="33">AI27-AI28</f>
        <v>-149846</v>
      </c>
      <c r="AJ26" s="6">
        <f t="shared" si="33"/>
        <v>-281199</v>
      </c>
      <c r="AK26" s="6">
        <f t="shared" si="33"/>
        <v>-498436</v>
      </c>
      <c r="AL26" s="6">
        <f t="shared" si="33"/>
        <v>-620287</v>
      </c>
      <c r="AM26" s="6">
        <f t="shared" si="33"/>
        <v>-1109498</v>
      </c>
      <c r="AN26" s="87">
        <v>-105787.055000001</v>
      </c>
      <c r="AO26" s="6">
        <f t="shared" si="33"/>
        <v>118315</v>
      </c>
      <c r="AP26" s="6">
        <f t="shared" si="33"/>
        <v>-6892</v>
      </c>
      <c r="AQ26" s="6">
        <f t="shared" si="33"/>
        <v>-663055</v>
      </c>
      <c r="AR26" s="6">
        <f t="shared" si="33"/>
        <v>-745754</v>
      </c>
      <c r="AS26" s="6">
        <f t="shared" si="33"/>
        <v>-727694</v>
      </c>
      <c r="AT26" s="6">
        <f t="shared" si="33"/>
        <v>-997453</v>
      </c>
      <c r="AU26" s="6">
        <f t="shared" si="33"/>
        <v>-902550</v>
      </c>
      <c r="AV26" s="6">
        <f t="shared" si="33"/>
        <v>-898258</v>
      </c>
      <c r="AW26" s="6">
        <f t="shared" si="33"/>
        <v>-765721</v>
      </c>
      <c r="AX26" s="6">
        <f t="shared" si="33"/>
        <v>-993826</v>
      </c>
      <c r="AY26" s="6">
        <f t="shared" si="33"/>
        <v>-1075193</v>
      </c>
      <c r="AZ26" s="6">
        <f>AZ27-AZ28</f>
        <v>-1734231</v>
      </c>
      <c r="BA26" s="87">
        <f t="shared" si="33"/>
        <v>-1191224.0161699988</v>
      </c>
      <c r="BB26" s="6">
        <f t="shared" ref="BB26:CH26" si="34">BB27-BB28</f>
        <v>111990</v>
      </c>
      <c r="BC26" s="6">
        <f t="shared" si="34"/>
        <v>45980</v>
      </c>
      <c r="BD26" s="6">
        <f t="shared" si="34"/>
        <v>-281198</v>
      </c>
      <c r="BE26" s="6">
        <f t="shared" si="34"/>
        <v>-247183</v>
      </c>
      <c r="BF26" s="6">
        <f t="shared" si="34"/>
        <v>-318453.9879999999</v>
      </c>
      <c r="BG26" s="6">
        <f>BG27-BG28</f>
        <v>-379876.70500000007</v>
      </c>
      <c r="BH26" s="6">
        <f t="shared" ref="BH26:BI26" si="35">BH27-BH28</f>
        <v>-278005</v>
      </c>
      <c r="BI26" s="6">
        <f t="shared" si="35"/>
        <v>-194434</v>
      </c>
      <c r="BJ26" s="6">
        <f t="shared" si="34"/>
        <v>-551754</v>
      </c>
      <c r="BK26" s="6">
        <f>BK27-BK28</f>
        <v>-796371</v>
      </c>
      <c r="BL26" s="6">
        <f t="shared" ref="BL26:CG26" si="36">BL27-BL28</f>
        <v>-835211</v>
      </c>
      <c r="BM26" s="6">
        <f t="shared" si="36"/>
        <v>-1513572</v>
      </c>
      <c r="BN26" s="87">
        <f t="shared" si="34"/>
        <v>-1769806.8469999991</v>
      </c>
      <c r="BO26" s="6">
        <f t="shared" si="36"/>
        <v>138560</v>
      </c>
      <c r="BP26" s="177">
        <f t="shared" si="36"/>
        <v>147312</v>
      </c>
      <c r="BQ26" s="6">
        <f t="shared" si="36"/>
        <v>-264068</v>
      </c>
      <c r="BR26" s="6">
        <f t="shared" si="36"/>
        <v>-215877</v>
      </c>
      <c r="BS26" s="6">
        <f t="shared" si="36"/>
        <v>-54726</v>
      </c>
      <c r="BT26" s="6">
        <f t="shared" si="36"/>
        <v>-209345</v>
      </c>
      <c r="BU26" s="6">
        <f t="shared" si="36"/>
        <v>696</v>
      </c>
      <c r="BV26" s="6">
        <f t="shared" si="36"/>
        <v>-5413</v>
      </c>
      <c r="BW26" s="6">
        <f t="shared" si="36"/>
        <v>-6932</v>
      </c>
      <c r="BX26" s="6">
        <f t="shared" si="36"/>
        <v>-213737</v>
      </c>
      <c r="BY26" s="177">
        <f t="shared" si="36"/>
        <v>-307314</v>
      </c>
      <c r="BZ26" s="6">
        <f t="shared" si="36"/>
        <v>-1266914</v>
      </c>
      <c r="CA26" s="225">
        <v>-1957388.8759056572</v>
      </c>
      <c r="CB26" s="217">
        <f t="shared" si="36"/>
        <v>166775</v>
      </c>
      <c r="CC26" s="6">
        <f t="shared" si="36"/>
        <v>52693</v>
      </c>
      <c r="CD26" s="6">
        <f t="shared" si="36"/>
        <v>-26271</v>
      </c>
      <c r="CE26" s="6">
        <f t="shared" si="36"/>
        <v>-175260</v>
      </c>
      <c r="CF26" s="6">
        <f t="shared" si="36"/>
        <v>176008</v>
      </c>
      <c r="CG26" s="6">
        <f t="shared" si="36"/>
        <v>508351</v>
      </c>
      <c r="CH26" s="184">
        <f t="shared" si="34"/>
        <v>-1716170.5079209451</v>
      </c>
    </row>
    <row r="27" spans="1:88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6">
        <v>2012699</v>
      </c>
      <c r="BD27" s="126">
        <v>2786589</v>
      </c>
      <c r="BE27" s="126">
        <v>3871738</v>
      </c>
      <c r="BF27" s="126">
        <v>4838920.2889999999</v>
      </c>
      <c r="BG27" s="127">
        <v>5775441.5729999999</v>
      </c>
      <c r="BH27" s="126">
        <v>6803056</v>
      </c>
      <c r="BI27" s="126">
        <v>7815834</v>
      </c>
      <c r="BJ27" s="127">
        <v>8713443</v>
      </c>
      <c r="BK27" s="126">
        <v>9851149</v>
      </c>
      <c r="BL27" s="126">
        <v>10913479</v>
      </c>
      <c r="BM27" s="126">
        <v>12110851</v>
      </c>
      <c r="BN27" s="84">
        <v>10855866.751</v>
      </c>
      <c r="BO27" s="134">
        <v>1108007</v>
      </c>
      <c r="BP27" s="134">
        <v>2823543</v>
      </c>
      <c r="BQ27" s="134">
        <v>3843462</v>
      </c>
      <c r="BR27" s="134">
        <v>4264229</v>
      </c>
      <c r="BS27" s="134">
        <v>6831749</v>
      </c>
      <c r="BT27" s="134">
        <v>6564077</v>
      </c>
      <c r="BU27" s="134">
        <v>7805818</v>
      </c>
      <c r="BV27" s="134">
        <v>8855924</v>
      </c>
      <c r="BW27" s="134">
        <v>9900743</v>
      </c>
      <c r="BX27" s="134">
        <v>10934338</v>
      </c>
      <c r="BY27" s="134">
        <v>12063916</v>
      </c>
      <c r="BZ27" s="9">
        <v>13216762</v>
      </c>
      <c r="CA27" s="224">
        <v>12912863.821000002</v>
      </c>
      <c r="CB27" s="185">
        <v>1342740</v>
      </c>
      <c r="CC27" s="185">
        <v>2453323</v>
      </c>
      <c r="CD27" s="185">
        <v>3503406</v>
      </c>
      <c r="CE27" s="185">
        <v>4744039</v>
      </c>
      <c r="CF27" s="185">
        <v>6228705</v>
      </c>
      <c r="CG27" s="185">
        <v>7814659</v>
      </c>
      <c r="CH27" s="183">
        <v>14689921.317000002</v>
      </c>
    </row>
    <row r="28" spans="1:88" ht="15" customHeight="1">
      <c r="A28" s="13" t="s">
        <v>8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6">
        <v>1966719</v>
      </c>
      <c r="BD28" s="126">
        <v>3067787</v>
      </c>
      <c r="BE28" s="126">
        <v>4118921</v>
      </c>
      <c r="BF28" s="126">
        <v>5157374.2769999998</v>
      </c>
      <c r="BG28" s="127">
        <v>6155318.2779999999</v>
      </c>
      <c r="BH28" s="126">
        <v>7081061</v>
      </c>
      <c r="BI28" s="126">
        <v>8010268</v>
      </c>
      <c r="BJ28" s="127">
        <v>9265197</v>
      </c>
      <c r="BK28" s="126">
        <v>10647520</v>
      </c>
      <c r="BL28" s="126">
        <v>11748690</v>
      </c>
      <c r="BM28" s="126">
        <v>13624423</v>
      </c>
      <c r="BN28" s="84">
        <v>12625673.597999999</v>
      </c>
      <c r="BO28" s="134">
        <v>969447</v>
      </c>
      <c r="BP28" s="134">
        <v>2676231</v>
      </c>
      <c r="BQ28" s="134">
        <v>4107530</v>
      </c>
      <c r="BR28" s="134">
        <v>4480106</v>
      </c>
      <c r="BS28" s="134">
        <v>6886475</v>
      </c>
      <c r="BT28" s="134">
        <v>6773422</v>
      </c>
      <c r="BU28" s="134">
        <v>7805122</v>
      </c>
      <c r="BV28" s="134">
        <v>8861337</v>
      </c>
      <c r="BW28" s="134">
        <v>9907675</v>
      </c>
      <c r="BX28" s="134">
        <v>11148075</v>
      </c>
      <c r="BY28" s="134">
        <v>12371230</v>
      </c>
      <c r="BZ28" s="9">
        <v>14483676</v>
      </c>
      <c r="CA28" s="224">
        <v>14870252.69690566</v>
      </c>
      <c r="CB28" s="185">
        <v>1175965</v>
      </c>
      <c r="CC28" s="185">
        <v>2400630</v>
      </c>
      <c r="CD28" s="185">
        <v>3529677</v>
      </c>
      <c r="CE28" s="185">
        <v>4919299</v>
      </c>
      <c r="CF28" s="185">
        <v>6052697</v>
      </c>
      <c r="CG28" s="185">
        <v>7306308</v>
      </c>
      <c r="CH28" s="183">
        <v>16406091.824920947</v>
      </c>
    </row>
    <row r="29" spans="1:88" ht="15" customHeight="1">
      <c r="A29" s="6" t="s">
        <v>17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37">O30-O31</f>
        <v>53602.820999999996</v>
      </c>
      <c r="P29" s="6">
        <f t="shared" si="37"/>
        <v>99786.763360000215</v>
      </c>
      <c r="Q29" s="85">
        <f t="shared" si="37"/>
        <v>-7682.0119999998715</v>
      </c>
      <c r="R29" s="85">
        <f t="shared" si="37"/>
        <v>43648.851559999865</v>
      </c>
      <c r="S29" s="85">
        <f t="shared" si="37"/>
        <v>246223.83599999966</v>
      </c>
      <c r="T29" s="85">
        <f t="shared" si="37"/>
        <v>411878</v>
      </c>
      <c r="U29" s="85">
        <f t="shared" si="37"/>
        <v>290422.34280000022</v>
      </c>
      <c r="V29" s="85">
        <f t="shared" si="37"/>
        <v>227879.13100000005</v>
      </c>
      <c r="W29" s="85">
        <f t="shared" si="37"/>
        <v>128636.48099999968</v>
      </c>
      <c r="X29" s="85">
        <f t="shared" si="37"/>
        <v>22065.566999999806</v>
      </c>
      <c r="Y29" s="85">
        <f t="shared" si="37"/>
        <v>-140685.27699999977</v>
      </c>
      <c r="Z29" s="85">
        <f t="shared" si="37"/>
        <v>-485044.18599999975</v>
      </c>
      <c r="AA29" s="87">
        <f t="shared" si="37"/>
        <v>-438300</v>
      </c>
      <c r="AB29" s="85">
        <f t="shared" si="37"/>
        <v>-27008.783000000054</v>
      </c>
      <c r="AC29" s="85">
        <f t="shared" si="37"/>
        <v>-9269.5239999999758</v>
      </c>
      <c r="AD29" s="118">
        <v>-101706.88614000008</v>
      </c>
      <c r="AE29" s="85">
        <f t="shared" si="37"/>
        <v>-170325.64399999985</v>
      </c>
      <c r="AF29" s="85">
        <f t="shared" si="37"/>
        <v>-92020.585659999866</v>
      </c>
      <c r="AG29" s="85">
        <f t="shared" si="37"/>
        <v>-208697</v>
      </c>
      <c r="AH29" s="85">
        <f t="shared" si="37"/>
        <v>-115099.53200000012</v>
      </c>
      <c r="AI29" s="85">
        <f t="shared" ref="AI29:BA29" si="38">AI30-AI31</f>
        <v>-216342.46299999952</v>
      </c>
      <c r="AJ29" s="85">
        <f t="shared" si="38"/>
        <v>-335327.7209999999</v>
      </c>
      <c r="AK29" s="85">
        <f t="shared" si="38"/>
        <v>-600909.80800000019</v>
      </c>
      <c r="AL29" s="85">
        <f t="shared" si="38"/>
        <v>-709090.36600000039</v>
      </c>
      <c r="AM29" s="85">
        <f t="shared" si="38"/>
        <v>-1241962.0246699993</v>
      </c>
      <c r="AN29" s="87">
        <v>-341991.77900000202</v>
      </c>
      <c r="AO29" s="85">
        <f t="shared" si="38"/>
        <v>145495.451</v>
      </c>
      <c r="AP29" s="85">
        <f t="shared" si="38"/>
        <v>140973.01899999985</v>
      </c>
      <c r="AQ29" s="85">
        <f t="shared" si="38"/>
        <v>-553552.96299999999</v>
      </c>
      <c r="AR29" s="85">
        <f t="shared" si="38"/>
        <v>-658430.76099999994</v>
      </c>
      <c r="AS29" s="85">
        <f t="shared" si="38"/>
        <v>-659587.17199999979</v>
      </c>
      <c r="AT29" s="85">
        <f t="shared" si="38"/>
        <v>-939419.41299999971</v>
      </c>
      <c r="AU29" s="85">
        <f t="shared" si="38"/>
        <v>-920391.10199999996</v>
      </c>
      <c r="AV29" s="85">
        <f t="shared" si="38"/>
        <v>-950438.33499999996</v>
      </c>
      <c r="AW29" s="85">
        <f t="shared" si="38"/>
        <v>-838941.25799999945</v>
      </c>
      <c r="AX29" s="85">
        <f t="shared" si="38"/>
        <v>-1117742.949</v>
      </c>
      <c r="AY29" s="85">
        <f t="shared" si="38"/>
        <v>-1155026.676</v>
      </c>
      <c r="AZ29" s="85">
        <f>AZ30-AZ31</f>
        <v>-1960876.7939999988</v>
      </c>
      <c r="BA29" s="87">
        <f t="shared" si="38"/>
        <v>-1157978.0899999999</v>
      </c>
      <c r="BB29" s="85">
        <f t="shared" ref="BB29:CH29" si="39">BB30-BB31</f>
        <v>-22576.613000000012</v>
      </c>
      <c r="BC29" s="85">
        <f t="shared" si="39"/>
        <v>-104207.65699999989</v>
      </c>
      <c r="BD29" s="85">
        <f t="shared" si="39"/>
        <v>-401343.88299999991</v>
      </c>
      <c r="BE29" s="85">
        <f t="shared" si="39"/>
        <v>-406432.78599999985</v>
      </c>
      <c r="BF29" s="85">
        <f t="shared" si="39"/>
        <v>-518798.9169999999</v>
      </c>
      <c r="BG29" s="85">
        <f t="shared" si="39"/>
        <v>-620133.72900000028</v>
      </c>
      <c r="BH29" s="85">
        <f t="shared" ref="BH29:BI29" si="40">BH30-BH31</f>
        <v>-652119.98400000017</v>
      </c>
      <c r="BI29" s="85">
        <f t="shared" si="40"/>
        <v>-596051.0139999995</v>
      </c>
      <c r="BJ29" s="85">
        <f t="shared" si="39"/>
        <v>-919146.82300000079</v>
      </c>
      <c r="BK29" s="85">
        <f t="shared" si="39"/>
        <v>-1242437.2129999995</v>
      </c>
      <c r="BL29" s="85">
        <f t="shared" si="39"/>
        <v>-1239928.7939999998</v>
      </c>
      <c r="BM29" s="85">
        <f t="shared" si="39"/>
        <v>-1889248.0899999999</v>
      </c>
      <c r="BN29" s="87">
        <f t="shared" si="39"/>
        <v>-1795074.1850000005</v>
      </c>
      <c r="BO29" s="85">
        <f t="shared" si="39"/>
        <v>105353.71799999999</v>
      </c>
      <c r="BP29" s="179">
        <f t="shared" si="39"/>
        <v>-6220.1790000000037</v>
      </c>
      <c r="BQ29" s="85">
        <f t="shared" si="39"/>
        <v>-274666.55300000007</v>
      </c>
      <c r="BR29" s="85">
        <f t="shared" si="39"/>
        <v>-194503.71800000034</v>
      </c>
      <c r="BS29" s="85">
        <f t="shared" si="39"/>
        <v>-124781.00300000003</v>
      </c>
      <c r="BT29" s="85">
        <f t="shared" si="39"/>
        <v>-236599.83400000073</v>
      </c>
      <c r="BU29" s="85">
        <f t="shared" si="39"/>
        <v>-140162.25700000022</v>
      </c>
      <c r="BV29" s="85">
        <f t="shared" si="39"/>
        <v>-166723.6660000002</v>
      </c>
      <c r="BW29" s="85">
        <f t="shared" si="39"/>
        <v>-231453.56300000008</v>
      </c>
      <c r="BX29" s="85">
        <f t="shared" si="39"/>
        <v>-484910.73999999929</v>
      </c>
      <c r="BY29" s="179">
        <f t="shared" si="39"/>
        <v>-572440.25700000115</v>
      </c>
      <c r="BZ29" s="85">
        <f t="shared" si="39"/>
        <v>-1531000.7019999996</v>
      </c>
      <c r="CA29" s="227">
        <v>-2065121.0720000006</v>
      </c>
      <c r="CB29" s="219">
        <f t="shared" si="39"/>
        <v>111979.60499999998</v>
      </c>
      <c r="CC29" s="85">
        <f t="shared" si="39"/>
        <v>-22271.229999999981</v>
      </c>
      <c r="CD29" s="85">
        <f t="shared" si="39"/>
        <v>-126079.60699999984</v>
      </c>
      <c r="CE29" s="85">
        <f t="shared" si="39"/>
        <v>-373733.7070000004</v>
      </c>
      <c r="CF29" s="85">
        <f t="shared" si="39"/>
        <v>-44638.879000000656</v>
      </c>
      <c r="CG29" s="85">
        <f>CG30-CG31</f>
        <v>256429.41399999987</v>
      </c>
      <c r="CH29" s="184">
        <f t="shared" si="39"/>
        <v>-2127544.9340000004</v>
      </c>
    </row>
    <row r="30" spans="1:88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6">
        <v>1354441.2830000001</v>
      </c>
      <c r="BD30" s="126">
        <v>1842033.6170000001</v>
      </c>
      <c r="BE30" s="126">
        <v>2629096.4070000001</v>
      </c>
      <c r="BF30" s="126">
        <v>3273100.48</v>
      </c>
      <c r="BG30" s="126">
        <v>3893373.9649999999</v>
      </c>
      <c r="BH30" s="126">
        <v>4607336.2659999998</v>
      </c>
      <c r="BI30" s="126">
        <v>5292404.0310000004</v>
      </c>
      <c r="BJ30" s="126">
        <v>5848736.3499999996</v>
      </c>
      <c r="BK30" s="126">
        <v>6642966.5520000001</v>
      </c>
      <c r="BL30" s="126">
        <v>7390955.8880000003</v>
      </c>
      <c r="BM30" s="126">
        <v>8291916.8870000001</v>
      </c>
      <c r="BN30" s="84">
        <v>7502449.9299999997</v>
      </c>
      <c r="BO30" s="134">
        <v>719939.35</v>
      </c>
      <c r="BP30" s="134">
        <v>1511457.3049999999</v>
      </c>
      <c r="BQ30" s="134">
        <v>2044681.5190000001</v>
      </c>
      <c r="BR30" s="134">
        <v>2940675.2549999999</v>
      </c>
      <c r="BS30" s="134">
        <v>3785833.1669999999</v>
      </c>
      <c r="BT30" s="134">
        <v>4546207.18</v>
      </c>
      <c r="BU30" s="134">
        <v>5417747.0640000002</v>
      </c>
      <c r="BV30" s="134">
        <v>6095769.8109999998</v>
      </c>
      <c r="BW30" s="134">
        <v>6774413.6030000001</v>
      </c>
      <c r="BX30" s="134">
        <v>7464213.1330000004</v>
      </c>
      <c r="BY30" s="134">
        <v>8241382.5549999997</v>
      </c>
      <c r="BZ30" s="9">
        <v>9040426.9979999997</v>
      </c>
      <c r="CA30" s="224">
        <v>8795941.8840000015</v>
      </c>
      <c r="CB30" s="185">
        <v>921874.01300000004</v>
      </c>
      <c r="CC30" s="185">
        <v>1667375.7050000001</v>
      </c>
      <c r="CD30" s="185">
        <v>2369239.2540000002</v>
      </c>
      <c r="CE30" s="185">
        <v>3197973.4049999998</v>
      </c>
      <c r="CF30" s="185">
        <v>4310861.4069999997</v>
      </c>
      <c r="CG30" s="185">
        <v>5525262.7659999998</v>
      </c>
      <c r="CH30" s="183">
        <v>10028189.022</v>
      </c>
    </row>
    <row r="31" spans="1:88" ht="15" customHeight="1">
      <c r="A31" s="13" t="s">
        <v>8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6">
        <v>1458648.94</v>
      </c>
      <c r="BD31" s="126">
        <v>2243377.5</v>
      </c>
      <c r="BE31" s="126">
        <v>3035529.193</v>
      </c>
      <c r="BF31" s="126">
        <v>3791899.3969999999</v>
      </c>
      <c r="BG31" s="126">
        <v>4513507.6940000001</v>
      </c>
      <c r="BH31" s="126">
        <v>5259456.25</v>
      </c>
      <c r="BI31" s="126">
        <v>5888455.0449999999</v>
      </c>
      <c r="BJ31" s="126">
        <v>6767883.1730000004</v>
      </c>
      <c r="BK31" s="126">
        <v>7885403.7649999997</v>
      </c>
      <c r="BL31" s="126">
        <v>8630884.682</v>
      </c>
      <c r="BM31" s="126">
        <v>10181164.977</v>
      </c>
      <c r="BN31" s="84">
        <v>9297524.1150000002</v>
      </c>
      <c r="BO31" s="134">
        <v>614585.63199999998</v>
      </c>
      <c r="BP31" s="134">
        <v>1517677.4839999999</v>
      </c>
      <c r="BQ31" s="134">
        <v>2319348.0720000002</v>
      </c>
      <c r="BR31" s="134">
        <v>3135178.9730000002</v>
      </c>
      <c r="BS31" s="134">
        <v>3910614.17</v>
      </c>
      <c r="BT31" s="134">
        <v>4782807.0140000004</v>
      </c>
      <c r="BU31" s="134">
        <v>5557909.3210000005</v>
      </c>
      <c r="BV31" s="134">
        <v>6262493.477</v>
      </c>
      <c r="BW31" s="134">
        <v>7005867.1660000002</v>
      </c>
      <c r="BX31" s="134">
        <v>7949123.8729999997</v>
      </c>
      <c r="BY31" s="134">
        <v>8813822.8120000008</v>
      </c>
      <c r="BZ31" s="9">
        <v>10571427.699999999</v>
      </c>
      <c r="CA31" s="224">
        <v>10861062.956000002</v>
      </c>
      <c r="CB31" s="185">
        <v>809894.40800000005</v>
      </c>
      <c r="CC31" s="185">
        <v>1689646.9350000001</v>
      </c>
      <c r="CD31" s="185">
        <v>2495318.861</v>
      </c>
      <c r="CE31" s="185">
        <v>3571707.1120000002</v>
      </c>
      <c r="CF31" s="185">
        <v>4355500.2860000003</v>
      </c>
      <c r="CG31" s="185">
        <v>5268833.352</v>
      </c>
      <c r="CH31" s="183">
        <v>12155733.956</v>
      </c>
    </row>
    <row r="32" spans="1:88" ht="15" customHeight="1">
      <c r="A32" s="6" t="s">
        <v>18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41">O33-O34</f>
        <v>30062.850799999986</v>
      </c>
      <c r="P32" s="6">
        <f t="shared" si="41"/>
        <v>36435.540000000037</v>
      </c>
      <c r="Q32" s="6">
        <f t="shared" si="41"/>
        <v>48575.965000000084</v>
      </c>
      <c r="R32" s="6">
        <f t="shared" si="41"/>
        <v>50522.195000000065</v>
      </c>
      <c r="S32" s="6">
        <f t="shared" si="41"/>
        <v>98778.977999999886</v>
      </c>
      <c r="T32" s="6">
        <f t="shared" si="41"/>
        <v>138036</v>
      </c>
      <c r="U32" s="6">
        <f t="shared" si="41"/>
        <v>182415.87800000003</v>
      </c>
      <c r="V32" s="6">
        <f t="shared" si="41"/>
        <v>234458.10700000008</v>
      </c>
      <c r="W32" s="6">
        <f t="shared" si="41"/>
        <v>247393.12100000004</v>
      </c>
      <c r="X32" s="6">
        <f t="shared" si="41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41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42">AE33-AE34</f>
        <v>-11066.114999999991</v>
      </c>
      <c r="AF32" s="6">
        <f t="shared" si="42"/>
        <v>-6871.8359999998938</v>
      </c>
      <c r="AG32" s="6">
        <f t="shared" si="42"/>
        <v>-44602</v>
      </c>
      <c r="AH32" s="6">
        <f t="shared" si="42"/>
        <v>-223.5679999999702</v>
      </c>
      <c r="AI32" s="6">
        <f t="shared" si="42"/>
        <v>27908.665000000037</v>
      </c>
      <c r="AJ32" s="6">
        <f t="shared" si="42"/>
        <v>18278.586000000127</v>
      </c>
      <c r="AK32" s="6">
        <f t="shared" si="42"/>
        <v>46441.754999999888</v>
      </c>
      <c r="AL32" s="6">
        <f t="shared" si="42"/>
        <v>47299.080999999773</v>
      </c>
      <c r="AM32" s="6">
        <f t="shared" si="42"/>
        <v>114911.25399999972</v>
      </c>
      <c r="AN32" s="87">
        <v>234484.140000001</v>
      </c>
      <c r="AO32" s="6">
        <f t="shared" ref="AO32:AY32" si="43">AO33-AO34</f>
        <v>-62808.075000000012</v>
      </c>
      <c r="AP32" s="6">
        <f t="shared" si="43"/>
        <v>-130183.51300000004</v>
      </c>
      <c r="AQ32" s="6">
        <f t="shared" si="43"/>
        <v>-154114.179</v>
      </c>
      <c r="AR32" s="6">
        <f t="shared" si="43"/>
        <v>-147503.30100000009</v>
      </c>
      <c r="AS32" s="6">
        <f t="shared" si="43"/>
        <v>-113180.11399999983</v>
      </c>
      <c r="AT32" s="6">
        <f t="shared" si="43"/>
        <v>-85892.075000000186</v>
      </c>
      <c r="AU32" s="6">
        <f t="shared" si="43"/>
        <v>-24790.077000000048</v>
      </c>
      <c r="AV32" s="6">
        <f t="shared" si="43"/>
        <v>1407.3530000001192</v>
      </c>
      <c r="AW32" s="6">
        <f t="shared" si="43"/>
        <v>30609.788000000175</v>
      </c>
      <c r="AX32" s="6">
        <f t="shared" si="43"/>
        <v>63006.825000000186</v>
      </c>
      <c r="AY32" s="6">
        <f t="shared" si="43"/>
        <v>38267.962000000291</v>
      </c>
      <c r="AZ32" s="6">
        <f t="shared" ref="AZ32:CH32" si="44">AZ33-AZ34</f>
        <v>200524.48600000003</v>
      </c>
      <c r="BA32" s="87">
        <f t="shared" si="44"/>
        <v>-21564.299000000115</v>
      </c>
      <c r="BB32" s="6">
        <f t="shared" si="44"/>
        <v>108554.179</v>
      </c>
      <c r="BC32" s="6">
        <f t="shared" si="44"/>
        <v>98735.641000000061</v>
      </c>
      <c r="BD32" s="6">
        <f t="shared" si="44"/>
        <v>78145.562999999966</v>
      </c>
      <c r="BE32" s="6">
        <f t="shared" si="44"/>
        <v>87696.664000000106</v>
      </c>
      <c r="BF32" s="6">
        <f t="shared" si="44"/>
        <v>41467.940999999875</v>
      </c>
      <c r="BG32" s="6">
        <f t="shared" si="44"/>
        <v>205002.22399999993</v>
      </c>
      <c r="BH32" s="6">
        <f t="shared" ref="BH32:BI32" si="45">BH33-BH34</f>
        <v>326863.35100000026</v>
      </c>
      <c r="BI32" s="6">
        <f t="shared" si="45"/>
        <v>350378.41999999993</v>
      </c>
      <c r="BJ32" s="6">
        <f t="shared" si="44"/>
        <v>320128.89399999985</v>
      </c>
      <c r="BK32" s="6">
        <f t="shared" si="44"/>
        <v>371998.29799999995</v>
      </c>
      <c r="BL32" s="6">
        <f t="shared" si="44"/>
        <v>349474.929</v>
      </c>
      <c r="BM32" s="6">
        <f t="shared" si="44"/>
        <v>343526.23900000006</v>
      </c>
      <c r="BN32" s="87">
        <f t="shared" si="44"/>
        <v>52141.845000000205</v>
      </c>
      <c r="BO32" s="6">
        <f t="shared" si="44"/>
        <v>21850.373000000021</v>
      </c>
      <c r="BP32" s="177">
        <f t="shared" si="44"/>
        <v>8860.8950000000186</v>
      </c>
      <c r="BQ32" s="6">
        <f t="shared" si="44"/>
        <v>-67878.96100000001</v>
      </c>
      <c r="BR32" s="6">
        <f t="shared" si="44"/>
        <v>-59148.922999999952</v>
      </c>
      <c r="BS32" s="6">
        <f t="shared" si="44"/>
        <v>-18273.459999999963</v>
      </c>
      <c r="BT32" s="6">
        <f t="shared" si="44"/>
        <v>18868.96800000011</v>
      </c>
      <c r="BU32" s="6">
        <f t="shared" si="44"/>
        <v>100483.56599999964</v>
      </c>
      <c r="BV32" s="6">
        <f t="shared" si="44"/>
        <v>112828.99300000025</v>
      </c>
      <c r="BW32" s="6">
        <f t="shared" si="44"/>
        <v>184000.50499999989</v>
      </c>
      <c r="BX32" s="6">
        <f t="shared" si="44"/>
        <v>205121.19900000002</v>
      </c>
      <c r="BY32" s="177">
        <f t="shared" si="44"/>
        <v>216425.06699999981</v>
      </c>
      <c r="BZ32" s="6">
        <f t="shared" si="44"/>
        <v>251412.78200000059</v>
      </c>
      <c r="CA32" s="225">
        <v>113700.62300000014</v>
      </c>
      <c r="CB32" s="217">
        <f t="shared" si="44"/>
        <v>34837.439000000013</v>
      </c>
      <c r="CC32" s="6">
        <f t="shared" si="44"/>
        <v>55473.418000000063</v>
      </c>
      <c r="CD32" s="6">
        <f t="shared" si="44"/>
        <v>83250.759000000078</v>
      </c>
      <c r="CE32" s="6">
        <f t="shared" si="44"/>
        <v>139544.30599999987</v>
      </c>
      <c r="CF32" s="6">
        <f t="shared" si="44"/>
        <v>171040.53099999996</v>
      </c>
      <c r="CG32" s="6">
        <f t="shared" si="44"/>
        <v>207935.19800000032</v>
      </c>
      <c r="CH32" s="184">
        <f t="shared" si="44"/>
        <v>408180.55800000019</v>
      </c>
    </row>
    <row r="33" spans="1:88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6">
        <v>665224.39500000002</v>
      </c>
      <c r="BD33" s="126">
        <v>956083.42200000002</v>
      </c>
      <c r="BE33" s="126">
        <v>1258543.2180000001</v>
      </c>
      <c r="BF33" s="126">
        <v>1488320.5379999999</v>
      </c>
      <c r="BG33" s="126">
        <v>1924273.629</v>
      </c>
      <c r="BH33" s="126">
        <v>2294967.8990000002</v>
      </c>
      <c r="BI33" s="126">
        <v>2619349.9780000001</v>
      </c>
      <c r="BJ33" s="126">
        <v>2957302.514</v>
      </c>
      <c r="BK33" s="126">
        <v>3307223.3360000001</v>
      </c>
      <c r="BL33" s="126">
        <v>3632193.66</v>
      </c>
      <c r="BM33" s="126">
        <v>3933156.719</v>
      </c>
      <c r="BN33" s="84">
        <v>3437530.5860000001</v>
      </c>
      <c r="BO33" s="134">
        <v>386755.58600000001</v>
      </c>
      <c r="BP33" s="134">
        <v>712519.40800000005</v>
      </c>
      <c r="BQ33" s="134">
        <v>981867.31200000003</v>
      </c>
      <c r="BR33" s="134">
        <v>1340413.6980000001</v>
      </c>
      <c r="BS33" s="134">
        <v>1692331.0009999999</v>
      </c>
      <c r="BT33" s="134">
        <v>2057613.0930000001</v>
      </c>
      <c r="BU33" s="134">
        <v>2433164.1549999998</v>
      </c>
      <c r="BV33" s="134">
        <v>2799980.6660000002</v>
      </c>
      <c r="BW33" s="134">
        <v>3170030.4569999999</v>
      </c>
      <c r="BX33" s="134">
        <v>3522629.9139999999</v>
      </c>
      <c r="BY33" s="134">
        <v>3883727.048</v>
      </c>
      <c r="BZ33" s="9">
        <v>4239679.1900000004</v>
      </c>
      <c r="CA33" s="224">
        <v>4197016.0610000007</v>
      </c>
      <c r="CB33" s="185">
        <v>418920.08</v>
      </c>
      <c r="CC33" s="185">
        <v>794439.72900000005</v>
      </c>
      <c r="CD33" s="185">
        <v>1149343.7660000001</v>
      </c>
      <c r="CE33" s="185">
        <v>1567563.6459999999</v>
      </c>
      <c r="CF33" s="185">
        <v>1948385.348</v>
      </c>
      <c r="CG33" s="185">
        <v>2331356.7080000001</v>
      </c>
      <c r="CH33" s="183">
        <v>4760715.4029999999</v>
      </c>
    </row>
    <row r="34" spans="1:88" ht="15" customHeight="1">
      <c r="A34" s="13" t="s">
        <v>8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6">
        <v>566488.75399999996</v>
      </c>
      <c r="BD34" s="126">
        <v>877937.85900000005</v>
      </c>
      <c r="BE34" s="126">
        <v>1170846.554</v>
      </c>
      <c r="BF34" s="126">
        <v>1446852.5970000001</v>
      </c>
      <c r="BG34" s="126">
        <v>1719271.405</v>
      </c>
      <c r="BH34" s="126">
        <v>1968104.548</v>
      </c>
      <c r="BI34" s="126">
        <v>2268971.5580000002</v>
      </c>
      <c r="BJ34" s="126">
        <v>2637173.62</v>
      </c>
      <c r="BK34" s="126">
        <v>2935225.0380000002</v>
      </c>
      <c r="BL34" s="126">
        <v>3282718.7310000001</v>
      </c>
      <c r="BM34" s="126">
        <v>3589630.48</v>
      </c>
      <c r="BN34" s="84">
        <v>3385388.7409999999</v>
      </c>
      <c r="BO34" s="134">
        <v>364905.21299999999</v>
      </c>
      <c r="BP34" s="134">
        <v>703658.51300000004</v>
      </c>
      <c r="BQ34" s="134">
        <v>1049746.273</v>
      </c>
      <c r="BR34" s="134">
        <v>1399562.621</v>
      </c>
      <c r="BS34" s="134">
        <v>1710604.4609999999</v>
      </c>
      <c r="BT34" s="134">
        <v>2038744.125</v>
      </c>
      <c r="BU34" s="134">
        <v>2332680.5890000002</v>
      </c>
      <c r="BV34" s="134">
        <v>2687151.673</v>
      </c>
      <c r="BW34" s="134">
        <v>2986029.952</v>
      </c>
      <c r="BX34" s="134">
        <v>3317508.7149999999</v>
      </c>
      <c r="BY34" s="134">
        <v>3667301.9810000001</v>
      </c>
      <c r="BZ34" s="9">
        <v>3988266.4079999998</v>
      </c>
      <c r="CA34" s="224">
        <v>4083315.4380000005</v>
      </c>
      <c r="CB34" s="185">
        <v>384082.641</v>
      </c>
      <c r="CC34" s="185">
        <v>738966.31099999999</v>
      </c>
      <c r="CD34" s="185">
        <v>1066093.007</v>
      </c>
      <c r="CE34" s="185">
        <v>1428019.34</v>
      </c>
      <c r="CF34" s="185">
        <v>1777344.817</v>
      </c>
      <c r="CG34" s="185">
        <v>2123421.5099999998</v>
      </c>
      <c r="CH34" s="183">
        <v>4352534.8449999997</v>
      </c>
    </row>
    <row r="35" spans="1:88" ht="15" customHeight="1">
      <c r="A35" s="6" t="s">
        <v>19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46">O36-O37</f>
        <v>20125.769000000004</v>
      </c>
      <c r="P35" s="6">
        <f t="shared" si="46"/>
        <v>26706.359999999993</v>
      </c>
      <c r="Q35" s="6">
        <f t="shared" si="46"/>
        <v>18106</v>
      </c>
      <c r="R35" s="6">
        <f t="shared" si="46"/>
        <v>37082.602999999974</v>
      </c>
      <c r="S35" s="6">
        <f t="shared" si="46"/>
        <v>25890.687000000005</v>
      </c>
      <c r="T35" s="6">
        <f t="shared" si="46"/>
        <v>14210</v>
      </c>
      <c r="U35" s="6">
        <f t="shared" si="46"/>
        <v>29532.22</v>
      </c>
      <c r="V35" s="6">
        <f t="shared" si="46"/>
        <v>36858.728000000003</v>
      </c>
      <c r="W35" s="6">
        <f t="shared" si="46"/>
        <v>33456.946999999986</v>
      </c>
      <c r="X35" s="6">
        <f t="shared" si="46"/>
        <v>55495.402999999991</v>
      </c>
      <c r="Y35" s="6">
        <f t="shared" si="46"/>
        <v>38072.986000000034</v>
      </c>
      <c r="Z35" s="6">
        <f t="shared" si="46"/>
        <v>17951.097999999998</v>
      </c>
      <c r="AA35" s="87">
        <v>4200</v>
      </c>
      <c r="AB35" s="6">
        <f t="shared" si="46"/>
        <v>7480.8660000000018</v>
      </c>
      <c r="AC35" s="6">
        <f t="shared" si="46"/>
        <v>30945.457999999999</v>
      </c>
      <c r="AD35" s="116">
        <v>23077.899000000005</v>
      </c>
      <c r="AE35" s="6">
        <f t="shared" si="46"/>
        <v>45237.391999999993</v>
      </c>
      <c r="AF35" s="6">
        <f t="shared" si="46"/>
        <v>32492.027000000002</v>
      </c>
      <c r="AG35" s="6">
        <f t="shared" si="46"/>
        <v>20893</v>
      </c>
      <c r="AH35" s="6">
        <f t="shared" si="46"/>
        <v>26919.184999999998</v>
      </c>
      <c r="AI35" s="6">
        <f t="shared" ref="AI35:BA35" si="47">AI36-AI37</f>
        <v>39064.102999999945</v>
      </c>
      <c r="AJ35" s="6">
        <f t="shared" si="47"/>
        <v>37108.40399999998</v>
      </c>
      <c r="AK35" s="6">
        <f t="shared" si="47"/>
        <v>57372.97900000005</v>
      </c>
      <c r="AL35" s="6">
        <f t="shared" si="47"/>
        <v>42852.862000000023</v>
      </c>
      <c r="AM35" s="6">
        <f t="shared" si="47"/>
        <v>17274.233000000007</v>
      </c>
      <c r="AN35" s="87">
        <v>1720.58399999997</v>
      </c>
      <c r="AO35" s="6">
        <f t="shared" si="47"/>
        <v>892.31899999999951</v>
      </c>
      <c r="AP35" s="6">
        <f t="shared" si="47"/>
        <v>-17674.166000000005</v>
      </c>
      <c r="AQ35" s="6">
        <f t="shared" si="47"/>
        <v>-40124.619000000006</v>
      </c>
      <c r="AR35" s="6">
        <f t="shared" si="47"/>
        <v>-69348.915999999997</v>
      </c>
      <c r="AS35" s="6">
        <f t="shared" si="47"/>
        <v>-96551.67300000001</v>
      </c>
      <c r="AT35" s="6">
        <f t="shared" si="47"/>
        <v>-129438.27399999999</v>
      </c>
      <c r="AU35" s="6">
        <f t="shared" si="47"/>
        <v>-160882.74400000001</v>
      </c>
      <c r="AV35" s="6">
        <f t="shared" si="47"/>
        <v>-174539.44999999998</v>
      </c>
      <c r="AW35" s="6">
        <f t="shared" si="47"/>
        <v>-193463.72700000001</v>
      </c>
      <c r="AX35" s="6">
        <f t="shared" si="47"/>
        <v>-221556.28599999999</v>
      </c>
      <c r="AY35" s="6">
        <f t="shared" si="47"/>
        <v>-253685.1</v>
      </c>
      <c r="AZ35" s="6">
        <f>AZ36-AZ37</f>
        <v>-297943.65599999996</v>
      </c>
      <c r="BA35" s="87">
        <f t="shared" si="47"/>
        <v>-11681.627169999992</v>
      </c>
      <c r="BB35" s="6">
        <f t="shared" ref="BB35:CH35" si="48">BB36-BB37</f>
        <v>-2822.1859999999979</v>
      </c>
      <c r="BC35" s="6">
        <f t="shared" si="48"/>
        <v>-24010.195999999996</v>
      </c>
      <c r="BD35" s="6">
        <f t="shared" si="48"/>
        <v>-55997.897000000004</v>
      </c>
      <c r="BE35" s="6">
        <f t="shared" si="48"/>
        <v>-79852.138000000006</v>
      </c>
      <c r="BF35" s="6">
        <f t="shared" si="48"/>
        <v>-109032.156</v>
      </c>
      <c r="BG35" s="6">
        <f t="shared" si="48"/>
        <v>-148018.41</v>
      </c>
      <c r="BH35" s="6">
        <f t="shared" ref="BH35:BI35" si="49">BH36-BH37</f>
        <v>-183143.82900000003</v>
      </c>
      <c r="BI35" s="6">
        <f t="shared" si="49"/>
        <v>-196096.15200000003</v>
      </c>
      <c r="BJ35" s="6">
        <f t="shared" si="48"/>
        <v>-211506.451</v>
      </c>
      <c r="BK35" s="6">
        <f t="shared" si="48"/>
        <v>-244047.21099999998</v>
      </c>
      <c r="BL35" s="6">
        <f t="shared" si="48"/>
        <v>-277134.152</v>
      </c>
      <c r="BM35" s="6">
        <f t="shared" si="48"/>
        <v>-327353.78899999999</v>
      </c>
      <c r="BN35" s="87">
        <f t="shared" si="48"/>
        <v>-26874.507000000041</v>
      </c>
      <c r="BO35" s="6">
        <f t="shared" si="48"/>
        <v>-5846.724000000002</v>
      </c>
      <c r="BP35" s="177">
        <f t="shared" si="48"/>
        <v>-27422.392999999996</v>
      </c>
      <c r="BQ35" s="6">
        <f t="shared" si="48"/>
        <v>-327517.75</v>
      </c>
      <c r="BR35" s="6">
        <f t="shared" si="48"/>
        <v>-94903.483999999997</v>
      </c>
      <c r="BS35" s="6">
        <f t="shared" si="48"/>
        <v>-127923.428</v>
      </c>
      <c r="BT35" s="6">
        <f t="shared" si="48"/>
        <v>-167173.98500000002</v>
      </c>
      <c r="BU35" s="6">
        <f t="shared" si="48"/>
        <v>-199430.27100000001</v>
      </c>
      <c r="BV35" s="6">
        <f t="shared" si="48"/>
        <v>-211018.59399999998</v>
      </c>
      <c r="BW35" s="6">
        <f t="shared" si="48"/>
        <v>-233788.15500000003</v>
      </c>
      <c r="BX35" s="6">
        <f t="shared" si="48"/>
        <v>-267915.03599999996</v>
      </c>
      <c r="BY35" s="177">
        <f t="shared" si="48"/>
        <v>-308745.57700000005</v>
      </c>
      <c r="BZ35" s="6">
        <f t="shared" si="48"/>
        <v>-365614.43499999994</v>
      </c>
      <c r="CA35" s="225">
        <v>-5968.4269056605408</v>
      </c>
      <c r="CB35" s="217">
        <f t="shared" si="48"/>
        <v>-5196.3659999999982</v>
      </c>
      <c r="CC35" s="6">
        <f t="shared" si="48"/>
        <v>-34877.092999999993</v>
      </c>
      <c r="CD35" s="6">
        <f t="shared" si="48"/>
        <v>-64526.450000000004</v>
      </c>
      <c r="CE35" s="6">
        <f t="shared" si="48"/>
        <v>-92914.095000000001</v>
      </c>
      <c r="CF35" s="6">
        <f t="shared" si="48"/>
        <v>-121327.803</v>
      </c>
      <c r="CG35" s="6">
        <f t="shared" si="48"/>
        <v>-144339.348</v>
      </c>
      <c r="CH35" s="184">
        <f t="shared" si="48"/>
        <v>3193.8680790516082</v>
      </c>
    </row>
    <row r="36" spans="1:88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18732.02</v>
      </c>
      <c r="AP36" s="90">
        <v>32904.241999999998</v>
      </c>
      <c r="AQ36" s="90">
        <v>47452.063999999998</v>
      </c>
      <c r="AR36" s="90">
        <v>58780.29</v>
      </c>
      <c r="AS36" s="90">
        <v>69933.850999999995</v>
      </c>
      <c r="AT36" s="90">
        <v>77567.735000000001</v>
      </c>
      <c r="AU36" s="90">
        <v>91212.491999999998</v>
      </c>
      <c r="AV36" s="90">
        <v>115006.6</v>
      </c>
      <c r="AW36" s="90">
        <v>130008.755</v>
      </c>
      <c r="AX36" s="90">
        <v>142755.133</v>
      </c>
      <c r="AY36" s="90">
        <v>153278.9</v>
      </c>
      <c r="AZ36" s="90">
        <v>174858.40599999999</v>
      </c>
      <c r="BA36" s="84">
        <v>485884.43599999999</v>
      </c>
      <c r="BB36" s="90">
        <v>21086.86</v>
      </c>
      <c r="BC36" s="126">
        <v>35760.292000000001</v>
      </c>
      <c r="BD36" s="126">
        <v>52514.375999999997</v>
      </c>
      <c r="BE36" s="126">
        <v>69098.956000000006</v>
      </c>
      <c r="BF36" s="126">
        <v>81930.620999999999</v>
      </c>
      <c r="BG36" s="126">
        <v>85905.073999999993</v>
      </c>
      <c r="BH36" s="126">
        <v>97484.707999999999</v>
      </c>
      <c r="BI36" s="126">
        <v>122236.329</v>
      </c>
      <c r="BJ36" s="126">
        <v>146395.91800000001</v>
      </c>
      <c r="BK36" s="126">
        <v>161653.302</v>
      </c>
      <c r="BL36" s="126">
        <v>174487.70300000001</v>
      </c>
      <c r="BM36" s="126">
        <v>194394.35200000001</v>
      </c>
      <c r="BN36" s="84">
        <v>519295.99400000001</v>
      </c>
      <c r="BO36" s="134">
        <v>24612.749</v>
      </c>
      <c r="BP36" s="134">
        <v>46794.313999999998</v>
      </c>
      <c r="BQ36" s="134">
        <v>3019030.4019999998</v>
      </c>
      <c r="BR36" s="134">
        <v>74785.144</v>
      </c>
      <c r="BS36" s="134">
        <v>87757.55</v>
      </c>
      <c r="BT36" s="134">
        <v>99619.312999999995</v>
      </c>
      <c r="BU36" s="134">
        <v>115325.876</v>
      </c>
      <c r="BV36" s="134">
        <v>146405.43</v>
      </c>
      <c r="BW36" s="134">
        <v>165023.598</v>
      </c>
      <c r="BX36" s="134">
        <v>180332.11199999999</v>
      </c>
      <c r="BY36" s="185">
        <v>195048.389</v>
      </c>
      <c r="BZ36" s="9">
        <v>218900.32399999999</v>
      </c>
      <c r="CA36" s="224">
        <v>583451.06099999987</v>
      </c>
      <c r="CB36" s="185">
        <v>27707.257000000001</v>
      </c>
      <c r="CC36" s="185">
        <v>43526.228000000003</v>
      </c>
      <c r="CD36" s="185">
        <v>61356.77</v>
      </c>
      <c r="CE36" s="185">
        <v>79963.676999999996</v>
      </c>
      <c r="CF36" s="185">
        <v>96473.786999999997</v>
      </c>
      <c r="CG36" s="185">
        <v>121489.217</v>
      </c>
      <c r="CH36" s="183">
        <v>617098.16799999995</v>
      </c>
    </row>
    <row r="37" spans="1:88" ht="15" customHeight="1">
      <c r="A37" s="13" t="s">
        <v>8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17839.701000000001</v>
      </c>
      <c r="AP37" s="90">
        <v>50578.408000000003</v>
      </c>
      <c r="AQ37" s="90">
        <v>87576.683000000005</v>
      </c>
      <c r="AR37" s="90">
        <v>128129.20600000001</v>
      </c>
      <c r="AS37" s="90">
        <v>166485.524</v>
      </c>
      <c r="AT37" s="90">
        <v>207006.00899999999</v>
      </c>
      <c r="AU37" s="90">
        <v>252095.236</v>
      </c>
      <c r="AV37" s="90">
        <v>289546.05</v>
      </c>
      <c r="AW37" s="90">
        <v>323472.48200000002</v>
      </c>
      <c r="AX37" s="90">
        <v>364311.41899999999</v>
      </c>
      <c r="AY37" s="90">
        <v>406964</v>
      </c>
      <c r="AZ37" s="90">
        <v>472802.06199999998</v>
      </c>
      <c r="BA37" s="84">
        <v>497566.06316999998</v>
      </c>
      <c r="BB37" s="90">
        <v>23909.045999999998</v>
      </c>
      <c r="BC37" s="126">
        <v>59770.487999999998</v>
      </c>
      <c r="BD37" s="126">
        <v>108512.273</v>
      </c>
      <c r="BE37" s="126">
        <v>148951.09400000001</v>
      </c>
      <c r="BF37" s="126">
        <v>190962.777</v>
      </c>
      <c r="BG37" s="126">
        <v>233923.484</v>
      </c>
      <c r="BH37" s="126">
        <v>280628.53700000001</v>
      </c>
      <c r="BI37" s="126">
        <v>318332.48100000003</v>
      </c>
      <c r="BJ37" s="126">
        <v>357902.36900000001</v>
      </c>
      <c r="BK37" s="126">
        <v>405700.51299999998</v>
      </c>
      <c r="BL37" s="126">
        <v>451621.85499999998</v>
      </c>
      <c r="BM37" s="126">
        <v>521748.141</v>
      </c>
      <c r="BN37" s="84">
        <v>546170.50100000005</v>
      </c>
      <c r="BO37" s="134">
        <v>30459.473000000002</v>
      </c>
      <c r="BP37" s="134">
        <v>74216.706999999995</v>
      </c>
      <c r="BQ37" s="134">
        <v>3346548.1519999998</v>
      </c>
      <c r="BR37" s="134">
        <v>169688.628</v>
      </c>
      <c r="BS37" s="134">
        <v>215680.978</v>
      </c>
      <c r="BT37" s="134">
        <v>266793.29800000001</v>
      </c>
      <c r="BU37" s="134">
        <v>314756.147</v>
      </c>
      <c r="BV37" s="134">
        <v>357424.02399999998</v>
      </c>
      <c r="BW37" s="134">
        <v>398811.75300000003</v>
      </c>
      <c r="BX37" s="134">
        <v>448247.14799999999</v>
      </c>
      <c r="BY37" s="185">
        <v>503793.96600000001</v>
      </c>
      <c r="BZ37" s="9">
        <v>584514.75899999996</v>
      </c>
      <c r="CA37" s="224">
        <v>589419.48790566041</v>
      </c>
      <c r="CB37" s="185">
        <v>32903.623</v>
      </c>
      <c r="CC37" s="185">
        <v>78403.320999999996</v>
      </c>
      <c r="CD37" s="185">
        <v>125883.22</v>
      </c>
      <c r="CE37" s="185">
        <v>172877.772</v>
      </c>
      <c r="CF37" s="185">
        <v>217801.59</v>
      </c>
      <c r="CG37" s="185">
        <v>265828.565</v>
      </c>
      <c r="CH37" s="183">
        <v>613904.29992094834</v>
      </c>
    </row>
    <row r="38" spans="1:88" ht="15" customHeight="1">
      <c r="A38" s="6" t="s">
        <v>20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50">O39-O40</f>
        <v>-164652.4</v>
      </c>
      <c r="P38" s="6">
        <f t="shared" si="50"/>
        <v>119649.43300000002</v>
      </c>
      <c r="Q38" s="6">
        <f t="shared" si="50"/>
        <v>142151.5830000001</v>
      </c>
      <c r="R38" s="6">
        <f t="shared" si="50"/>
        <v>142217.78000000003</v>
      </c>
      <c r="S38" s="6">
        <f t="shared" si="50"/>
        <v>144113.11900000006</v>
      </c>
      <c r="T38" s="6">
        <f t="shared" si="50"/>
        <v>116172</v>
      </c>
      <c r="U38" s="6">
        <f t="shared" si="50"/>
        <v>96076.564000000013</v>
      </c>
      <c r="V38" s="6">
        <f t="shared" si="50"/>
        <v>99085.07200000016</v>
      </c>
      <c r="W38" s="6">
        <f t="shared" si="50"/>
        <v>113552</v>
      </c>
      <c r="X38" s="6">
        <f t="shared" si="50"/>
        <v>107451.56099999975</v>
      </c>
      <c r="Y38" s="6">
        <f t="shared" si="50"/>
        <v>119302.79699999979</v>
      </c>
      <c r="Z38" s="6">
        <f t="shared" si="50"/>
        <v>50170.640999999829</v>
      </c>
      <c r="AA38" s="87">
        <f t="shared" si="50"/>
        <v>-61400</v>
      </c>
      <c r="AB38" s="6">
        <f t="shared" si="50"/>
        <v>108823.12500000003</v>
      </c>
      <c r="AC38" s="6">
        <f t="shared" si="50"/>
        <v>152159.19900000002</v>
      </c>
      <c r="AD38" s="116">
        <v>143649</v>
      </c>
      <c r="AE38" s="6">
        <f t="shared" si="50"/>
        <v>125121</v>
      </c>
      <c r="AF38" s="6">
        <f t="shared" si="50"/>
        <v>125388.18999999994</v>
      </c>
      <c r="AG38" s="6">
        <f t="shared" si="50"/>
        <v>101368</v>
      </c>
      <c r="AH38" s="6">
        <f t="shared" si="50"/>
        <v>94979.466999999946</v>
      </c>
      <c r="AI38" s="6">
        <f t="shared" ref="AI38:BA38" si="51">AI39-AI40</f>
        <v>109691.16599999997</v>
      </c>
      <c r="AJ38" s="6">
        <f t="shared" si="51"/>
        <v>111090.82599999988</v>
      </c>
      <c r="AK38" s="6">
        <f t="shared" si="51"/>
        <v>88540.959999999963</v>
      </c>
      <c r="AL38" s="6">
        <f t="shared" si="51"/>
        <v>78987.441000000108</v>
      </c>
      <c r="AM38" s="6">
        <f t="shared" si="51"/>
        <v>-39396.37099999981</v>
      </c>
      <c r="AN38" s="87">
        <v>-78578.826332102399</v>
      </c>
      <c r="AO38" s="6">
        <f t="shared" si="51"/>
        <v>51841.777000000002</v>
      </c>
      <c r="AP38" s="6">
        <f t="shared" si="51"/>
        <v>107011.89399999997</v>
      </c>
      <c r="AQ38" s="6">
        <f t="shared" si="51"/>
        <v>136866.31499999994</v>
      </c>
      <c r="AR38" s="6">
        <f t="shared" si="51"/>
        <v>71755.584000000032</v>
      </c>
      <c r="AS38" s="6">
        <f t="shared" si="51"/>
        <v>97451.14599999995</v>
      </c>
      <c r="AT38" s="6">
        <f t="shared" si="51"/>
        <v>43904.827000000048</v>
      </c>
      <c r="AU38" s="6">
        <f t="shared" si="51"/>
        <v>29653.451999999816</v>
      </c>
      <c r="AV38" s="6">
        <f t="shared" si="51"/>
        <v>33579</v>
      </c>
      <c r="AW38" s="6">
        <f t="shared" si="51"/>
        <v>21501.570999999996</v>
      </c>
      <c r="AX38" s="6">
        <f t="shared" si="51"/>
        <v>69163.685000000056</v>
      </c>
      <c r="AY38" s="6">
        <f t="shared" si="51"/>
        <v>43347</v>
      </c>
      <c r="AZ38" s="6">
        <f>AZ39-AZ40</f>
        <v>-91047.788000000175</v>
      </c>
      <c r="BA38" s="87">
        <f t="shared" si="51"/>
        <v>-74808.627526890021</v>
      </c>
      <c r="BB38" s="6">
        <f t="shared" ref="BB38:CH38" si="52">BB39-BB40</f>
        <v>16703.922999999981</v>
      </c>
      <c r="BC38" s="6">
        <f t="shared" si="52"/>
        <v>164205.67099999997</v>
      </c>
      <c r="BD38" s="6">
        <f t="shared" si="52"/>
        <v>145513.56299999997</v>
      </c>
      <c r="BE38" s="6">
        <f t="shared" si="52"/>
        <v>164636.58299999998</v>
      </c>
      <c r="BF38" s="6">
        <f t="shared" si="52"/>
        <v>153483.09400000004</v>
      </c>
      <c r="BG38" s="6">
        <f t="shared" si="52"/>
        <v>152800.46600000001</v>
      </c>
      <c r="BH38" s="6">
        <f t="shared" ref="BH38:BI38" si="53">BH39-BH40</f>
        <v>179788.75600000005</v>
      </c>
      <c r="BI38" s="6">
        <f t="shared" si="53"/>
        <v>213558.67400000012</v>
      </c>
      <c r="BJ38" s="6">
        <f t="shared" si="52"/>
        <v>236659.66800000006</v>
      </c>
      <c r="BK38" s="6">
        <f t="shared" si="52"/>
        <v>266405.75499999989</v>
      </c>
      <c r="BL38" s="6">
        <f t="shared" si="52"/>
        <v>235826.10300000012</v>
      </c>
      <c r="BM38" s="6">
        <f t="shared" si="52"/>
        <v>62884.158999999985</v>
      </c>
      <c r="BN38" s="87">
        <f t="shared" si="52"/>
        <v>-196032.33908291021</v>
      </c>
      <c r="BO38" s="6">
        <f t="shared" si="52"/>
        <v>84479.097999999998</v>
      </c>
      <c r="BP38" s="177">
        <f t="shared" si="52"/>
        <v>119462.89199999999</v>
      </c>
      <c r="BQ38" s="6">
        <f t="shared" si="52"/>
        <v>63449.123999999953</v>
      </c>
      <c r="BR38" s="6">
        <f t="shared" si="52"/>
        <v>44164.059999999939</v>
      </c>
      <c r="BS38" s="6">
        <f t="shared" si="52"/>
        <v>64247.065999999875</v>
      </c>
      <c r="BT38" s="6">
        <f t="shared" si="52"/>
        <v>71601.894000000088</v>
      </c>
      <c r="BU38" s="6">
        <f t="shared" si="52"/>
        <v>87551.969999999972</v>
      </c>
      <c r="BV38" s="6">
        <f t="shared" si="52"/>
        <v>74225.887999999803</v>
      </c>
      <c r="BW38" s="6">
        <f t="shared" si="52"/>
        <v>65410.327000000048</v>
      </c>
      <c r="BX38" s="6">
        <f t="shared" si="52"/>
        <v>65576.429000000004</v>
      </c>
      <c r="BY38" s="177">
        <f t="shared" si="52"/>
        <v>42139.589999999851</v>
      </c>
      <c r="BZ38" s="6">
        <f t="shared" si="52"/>
        <v>-156000.11599999992</v>
      </c>
      <c r="CA38" s="225">
        <v>-41657.882324074861</v>
      </c>
      <c r="CB38" s="217">
        <f t="shared" si="52"/>
        <v>86956.73000000004</v>
      </c>
      <c r="CC38" s="6">
        <f t="shared" si="52"/>
        <v>128177.75699999998</v>
      </c>
      <c r="CD38" s="6">
        <f t="shared" si="52"/>
        <v>67846.929000000004</v>
      </c>
      <c r="CE38" s="6">
        <f t="shared" si="52"/>
        <v>79179.794999999925</v>
      </c>
      <c r="CF38" s="6">
        <f t="shared" si="52"/>
        <v>77228.06799999997</v>
      </c>
      <c r="CG38" s="6">
        <f t="shared" si="52"/>
        <v>95650.273000000045</v>
      </c>
      <c r="CH38" s="184">
        <f t="shared" si="52"/>
        <v>-65806.826679674443</v>
      </c>
    </row>
    <row r="39" spans="1:88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6">
        <v>546404.451</v>
      </c>
      <c r="BD39" s="126">
        <v>753878.66399999999</v>
      </c>
      <c r="BE39" s="126">
        <v>1007147.35</v>
      </c>
      <c r="BF39" s="126">
        <v>1249989.804</v>
      </c>
      <c r="BG39" s="126">
        <v>1574508.1939999999</v>
      </c>
      <c r="BH39" s="126">
        <v>1851119.922</v>
      </c>
      <c r="BI39" s="126">
        <v>2106869.6540000001</v>
      </c>
      <c r="BJ39" s="126">
        <v>2377306.5490000001</v>
      </c>
      <c r="BK39" s="126">
        <v>2698439.844</v>
      </c>
      <c r="BL39" s="126">
        <v>2978557.514</v>
      </c>
      <c r="BM39" s="126">
        <v>3252322.162</v>
      </c>
      <c r="BN39" s="84">
        <v>2909308.534</v>
      </c>
      <c r="BO39" s="137">
        <v>306465.26699999999</v>
      </c>
      <c r="BP39" s="169">
        <v>598759.31099999999</v>
      </c>
      <c r="BQ39" s="169">
        <v>824431.26</v>
      </c>
      <c r="BR39" s="169">
        <v>1087247.409</v>
      </c>
      <c r="BS39" s="169">
        <v>1382290.095</v>
      </c>
      <c r="BT39" s="169">
        <v>1758383.425</v>
      </c>
      <c r="BU39" s="169">
        <v>2059527.352</v>
      </c>
      <c r="BV39" s="169">
        <v>2323877.7349999999</v>
      </c>
      <c r="BW39" s="169">
        <v>2570087.5890000002</v>
      </c>
      <c r="BX39" s="169">
        <v>2885372.93</v>
      </c>
      <c r="BY39" s="185">
        <v>3186321.1359999999</v>
      </c>
      <c r="BZ39" s="9">
        <v>3480946.1510000001</v>
      </c>
      <c r="CA39" s="224">
        <v>3299606.0809999993</v>
      </c>
      <c r="CB39" s="185">
        <v>330116.00300000003</v>
      </c>
      <c r="CC39" s="185">
        <v>653337.29</v>
      </c>
      <c r="CD39" s="185">
        <v>873193.31200000003</v>
      </c>
      <c r="CE39" s="185">
        <v>1194136.774</v>
      </c>
      <c r="CF39" s="185">
        <v>1496456.2679999999</v>
      </c>
      <c r="CG39" s="185">
        <v>1886224.138</v>
      </c>
      <c r="CH39" s="183">
        <v>3613058.5869999994</v>
      </c>
      <c r="CJ39" s="174"/>
    </row>
    <row r="40" spans="1:88" ht="15" customHeight="1">
      <c r="A40" s="13" t="s">
        <v>8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6">
        <v>382198.78</v>
      </c>
      <c r="BD40" s="126">
        <v>608365.10100000002</v>
      </c>
      <c r="BE40" s="126">
        <v>842510.76699999999</v>
      </c>
      <c r="BF40" s="126">
        <v>1096506.71</v>
      </c>
      <c r="BG40" s="126">
        <v>1421707.7279999999</v>
      </c>
      <c r="BH40" s="126">
        <v>1671331.166</v>
      </c>
      <c r="BI40" s="126">
        <v>1893310.98</v>
      </c>
      <c r="BJ40" s="126">
        <v>2140646.8810000001</v>
      </c>
      <c r="BK40" s="126">
        <v>2432034.0890000002</v>
      </c>
      <c r="BL40" s="126">
        <v>2742731.4109999998</v>
      </c>
      <c r="BM40" s="126">
        <v>3189438.003</v>
      </c>
      <c r="BN40" s="84">
        <v>3105340.8730829102</v>
      </c>
      <c r="BO40" s="126">
        <v>221986.16899999999</v>
      </c>
      <c r="BP40" s="126">
        <v>479296.41899999999</v>
      </c>
      <c r="BQ40" s="185">
        <v>760982.13600000006</v>
      </c>
      <c r="BR40" s="126">
        <v>1043083.349</v>
      </c>
      <c r="BS40" s="185">
        <v>1318043.0290000001</v>
      </c>
      <c r="BT40" s="185">
        <v>1686781.531</v>
      </c>
      <c r="BU40" s="185">
        <v>1971975.382</v>
      </c>
      <c r="BV40" s="185">
        <v>2249651.8470000001</v>
      </c>
      <c r="BW40" s="185">
        <v>2504677.2620000001</v>
      </c>
      <c r="BX40" s="185">
        <v>2819796.5010000002</v>
      </c>
      <c r="BY40" s="185">
        <v>3144181.5460000001</v>
      </c>
      <c r="BZ40" s="9">
        <v>3636946.267</v>
      </c>
      <c r="CA40" s="228">
        <v>3341263.9633240742</v>
      </c>
      <c r="CB40" s="185">
        <v>243159.27299999999</v>
      </c>
      <c r="CC40" s="185">
        <v>525159.53300000005</v>
      </c>
      <c r="CD40" s="185">
        <v>805346.38300000003</v>
      </c>
      <c r="CE40" s="185">
        <v>1114956.9790000001</v>
      </c>
      <c r="CF40" s="185">
        <v>1419228.2</v>
      </c>
      <c r="CG40" s="185">
        <v>1790573.865</v>
      </c>
      <c r="CH40" s="183">
        <v>3678865.4136796738</v>
      </c>
    </row>
    <row r="41" spans="1:88" ht="13.5" customHeight="1">
      <c r="A41" s="94" t="s">
        <v>21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CH41" s="124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80"/>
  <sheetViews>
    <sheetView topLeftCell="A162" zoomScale="70" zoomScaleNormal="70" workbookViewId="0">
      <selection activeCell="A163" sqref="A163:F163"/>
    </sheetView>
  </sheetViews>
  <sheetFormatPr defaultColWidth="5.7109375" defaultRowHeight="15"/>
  <cols>
    <col min="1" max="1" width="10.7109375" style="158" customWidth="1"/>
    <col min="2" max="2" width="34.28515625" style="158" customWidth="1"/>
    <col min="3" max="3" width="32.85546875" style="158" customWidth="1"/>
    <col min="4" max="4" width="15.85546875" style="158" customWidth="1"/>
    <col min="5" max="5" width="16.140625" style="158" customWidth="1"/>
    <col min="6" max="6" width="13" style="138" customWidth="1"/>
    <col min="7" max="7" width="12" style="138" customWidth="1"/>
    <col min="8" max="8" width="12.140625" hidden="1" customWidth="1"/>
    <col min="9" max="9" width="11.140625" hidden="1" customWidth="1"/>
    <col min="10" max="10" width="9.42578125" hidden="1" customWidth="1"/>
    <col min="11" max="11" width="9" hidden="1" customWidth="1"/>
    <col min="12" max="12" width="9.42578125" hidden="1" customWidth="1"/>
    <col min="13" max="13" width="12.42578125" hidden="1" customWidth="1"/>
    <col min="14" max="14" width="16.140625" hidden="1" customWidth="1"/>
    <col min="15" max="18" width="20.140625" style="119" customWidth="1"/>
    <col min="19" max="19" width="2.28515625" style="119" customWidth="1"/>
    <col min="20" max="20" width="1.140625" style="119" customWidth="1"/>
    <col min="21" max="21" width="2.140625" style="119" customWidth="1"/>
    <col min="22" max="40" width="5.7109375" style="119"/>
    <col min="41" max="51" width="5.7109375" style="100"/>
    <col min="52" max="16384" width="5.7109375" style="33"/>
  </cols>
  <sheetData>
    <row r="1" spans="1:14" ht="12.75" hidden="1">
      <c r="A1" s="265" t="s">
        <v>38</v>
      </c>
      <c r="B1" s="266"/>
      <c r="C1" s="266"/>
      <c r="D1" s="266"/>
      <c r="E1" s="266"/>
      <c r="F1" s="267"/>
      <c r="G1" s="143"/>
      <c r="H1" s="43"/>
      <c r="I1" s="43"/>
      <c r="J1" s="43"/>
      <c r="K1" s="43"/>
      <c r="L1" s="43"/>
      <c r="M1" s="43"/>
      <c r="N1" s="43"/>
    </row>
    <row r="2" spans="1:14" ht="12.75" hidden="1">
      <c r="A2" s="144" t="s">
        <v>39</v>
      </c>
      <c r="B2" s="268" t="s">
        <v>28</v>
      </c>
      <c r="C2" s="269"/>
      <c r="D2" s="268" t="s">
        <v>40</v>
      </c>
      <c r="E2" s="269"/>
      <c r="F2" s="145" t="s">
        <v>25</v>
      </c>
      <c r="G2" s="143"/>
      <c r="H2" s="43"/>
      <c r="I2" s="43"/>
      <c r="J2" s="43"/>
      <c r="K2" s="43"/>
      <c r="L2" s="43"/>
      <c r="M2" s="43"/>
      <c r="N2" s="43"/>
    </row>
    <row r="3" spans="1:14" ht="12.75" hidden="1">
      <c r="A3" s="146">
        <v>1</v>
      </c>
      <c r="B3" s="147">
        <v>2</v>
      </c>
      <c r="C3" s="147">
        <v>3</v>
      </c>
      <c r="D3" s="147">
        <v>4</v>
      </c>
      <c r="E3" s="146">
        <v>5</v>
      </c>
      <c r="F3" s="147">
        <v>6</v>
      </c>
      <c r="G3" s="143"/>
      <c r="H3" s="43"/>
      <c r="I3" s="43"/>
      <c r="J3" s="43"/>
      <c r="K3" s="43"/>
      <c r="L3" s="43"/>
      <c r="M3" s="43"/>
      <c r="N3" s="43"/>
    </row>
    <row r="4" spans="1:14" ht="12.75" hidden="1">
      <c r="A4" s="148"/>
      <c r="B4" s="147" t="s">
        <v>42</v>
      </c>
      <c r="C4" s="147" t="s">
        <v>43</v>
      </c>
      <c r="D4" s="147" t="s">
        <v>42</v>
      </c>
      <c r="E4" s="147" t="s">
        <v>43</v>
      </c>
      <c r="F4" s="146" t="s">
        <v>42</v>
      </c>
      <c r="G4" s="143"/>
      <c r="H4" s="43"/>
      <c r="I4" s="43"/>
      <c r="J4" s="43"/>
      <c r="K4" s="43"/>
      <c r="L4" s="43"/>
      <c r="M4" s="43"/>
      <c r="N4" s="43"/>
    </row>
    <row r="5" spans="1:14" ht="12.75" hidden="1">
      <c r="A5" s="148"/>
      <c r="B5" s="149" t="s">
        <v>55</v>
      </c>
      <c r="C5" s="144" t="s">
        <v>44</v>
      </c>
      <c r="D5" s="149" t="s">
        <v>55</v>
      </c>
      <c r="E5" s="144" t="s">
        <v>44</v>
      </c>
      <c r="F5" s="148"/>
      <c r="G5" s="143"/>
      <c r="H5" s="43"/>
      <c r="I5" s="43"/>
      <c r="J5" s="43"/>
      <c r="K5" s="43"/>
      <c r="L5" s="43"/>
      <c r="M5" s="43"/>
      <c r="N5" s="43"/>
    </row>
    <row r="6" spans="1:14" ht="12.75" hidden="1">
      <c r="A6" s="150"/>
      <c r="B6" s="144">
        <v>2018</v>
      </c>
      <c r="C6" s="144">
        <v>2019</v>
      </c>
      <c r="D6" s="144" t="s">
        <v>67</v>
      </c>
      <c r="E6" s="144" t="s">
        <v>68</v>
      </c>
      <c r="F6" s="151"/>
      <c r="G6" s="143"/>
      <c r="H6" s="43"/>
      <c r="I6" s="43"/>
      <c r="J6" s="43"/>
      <c r="K6" s="43"/>
      <c r="L6" s="43"/>
      <c r="M6" s="43"/>
      <c r="N6" s="43"/>
    </row>
    <row r="7" spans="1:14" ht="12.75" hidden="1">
      <c r="A7" s="152" t="s">
        <v>45</v>
      </c>
      <c r="B7" s="153"/>
      <c r="C7" s="153">
        <f>'1'!O5</f>
        <v>-2.2772236171041182E-2</v>
      </c>
      <c r="D7" s="153"/>
      <c r="E7" s="153"/>
      <c r="F7" s="153"/>
      <c r="G7" s="143"/>
      <c r="H7" s="43"/>
      <c r="I7" s="43"/>
      <c r="J7" s="43"/>
      <c r="K7" s="43"/>
      <c r="L7" s="43"/>
      <c r="M7" s="43"/>
      <c r="N7" s="43"/>
    </row>
    <row r="8" spans="1:14" ht="12.75" hidden="1">
      <c r="A8" s="152" t="s">
        <v>46</v>
      </c>
      <c r="B8" s="153"/>
      <c r="C8" s="153"/>
      <c r="D8" s="153"/>
      <c r="E8" s="153"/>
      <c r="F8" s="153"/>
      <c r="G8" s="143"/>
      <c r="H8" s="43"/>
      <c r="I8" s="43"/>
      <c r="J8" s="43"/>
      <c r="K8" s="43"/>
      <c r="L8" s="43"/>
      <c r="M8" s="43"/>
      <c r="N8" s="43"/>
    </row>
    <row r="9" spans="1:14" ht="12.75" hidden="1">
      <c r="A9" s="152" t="s">
        <v>22</v>
      </c>
      <c r="B9" s="153"/>
      <c r="C9" s="153"/>
      <c r="D9" s="153"/>
      <c r="E9" s="153"/>
      <c r="F9" s="153"/>
      <c r="G9" s="143"/>
      <c r="H9" s="43"/>
      <c r="I9" s="43"/>
      <c r="J9" s="43"/>
      <c r="K9" s="43"/>
      <c r="L9" s="43"/>
      <c r="M9" s="43"/>
      <c r="N9" s="43"/>
    </row>
    <row r="10" spans="1:14" ht="12.75" hidden="1">
      <c r="A10" s="152" t="s">
        <v>47</v>
      </c>
      <c r="B10" s="153"/>
      <c r="C10" s="153"/>
      <c r="D10" s="153"/>
      <c r="E10" s="153"/>
      <c r="F10" s="153"/>
      <c r="G10" s="143"/>
      <c r="H10" s="43"/>
      <c r="I10" s="43"/>
      <c r="J10" s="43"/>
      <c r="K10" s="43"/>
      <c r="L10" s="43"/>
      <c r="M10" s="43"/>
      <c r="N10" s="43"/>
    </row>
    <row r="11" spans="1:14" ht="12.75" hidden="1">
      <c r="A11" s="152" t="s">
        <v>23</v>
      </c>
      <c r="B11" s="153"/>
      <c r="C11" s="153"/>
      <c r="D11" s="153"/>
      <c r="E11" s="153"/>
      <c r="F11" s="153"/>
      <c r="G11" s="143"/>
      <c r="H11" s="43"/>
      <c r="I11" s="43"/>
      <c r="J11" s="43"/>
      <c r="K11" s="43"/>
      <c r="L11" s="43"/>
      <c r="M11" s="43"/>
      <c r="N11" s="43"/>
    </row>
    <row r="12" spans="1:14" ht="12.75" hidden="1">
      <c r="A12" s="152" t="s">
        <v>48</v>
      </c>
      <c r="B12" s="153"/>
      <c r="C12" s="153"/>
      <c r="D12" s="153"/>
      <c r="E12" s="153"/>
      <c r="F12" s="153"/>
      <c r="G12" s="143"/>
      <c r="H12" s="43"/>
      <c r="I12" s="43"/>
      <c r="J12" s="43"/>
      <c r="K12" s="43"/>
      <c r="L12" s="43"/>
      <c r="M12" s="43"/>
      <c r="N12" s="43"/>
    </row>
    <row r="13" spans="1:14" ht="12.75" hidden="1">
      <c r="A13" s="152" t="s">
        <v>49</v>
      </c>
      <c r="B13" s="153"/>
      <c r="C13" s="153"/>
      <c r="D13" s="153"/>
      <c r="E13" s="153"/>
      <c r="F13" s="153"/>
      <c r="G13" s="143"/>
      <c r="H13" s="43"/>
      <c r="I13" s="43"/>
      <c r="J13" s="43"/>
      <c r="K13" s="43"/>
      <c r="L13" s="43"/>
      <c r="M13" s="43"/>
      <c r="N13" s="43"/>
    </row>
    <row r="14" spans="1:14" ht="12.75" hidden="1">
      <c r="A14" s="152" t="s">
        <v>50</v>
      </c>
      <c r="B14" s="153"/>
      <c r="C14" s="153"/>
      <c r="D14" s="153"/>
      <c r="E14" s="153"/>
      <c r="F14" s="153"/>
      <c r="G14" s="143"/>
      <c r="H14" s="43"/>
      <c r="I14" s="43"/>
      <c r="J14" s="43"/>
      <c r="K14" s="43"/>
      <c r="L14" s="43"/>
      <c r="M14" s="43"/>
      <c r="N14" s="43"/>
    </row>
    <row r="15" spans="1:14" ht="12.75" hidden="1">
      <c r="A15" s="152" t="s">
        <v>51</v>
      </c>
      <c r="B15" s="153"/>
      <c r="C15" s="153"/>
      <c r="D15" s="153"/>
      <c r="E15" s="153"/>
      <c r="F15" s="153"/>
      <c r="G15" s="143"/>
      <c r="H15" s="43"/>
      <c r="I15" s="43"/>
      <c r="J15" s="43"/>
      <c r="K15" s="43"/>
      <c r="L15" s="43"/>
      <c r="M15" s="43"/>
      <c r="N15" s="43"/>
    </row>
    <row r="16" spans="1:14" ht="12.75" hidden="1">
      <c r="A16" s="152" t="s">
        <v>52</v>
      </c>
      <c r="B16" s="153"/>
      <c r="C16" s="153"/>
      <c r="D16" s="153"/>
      <c r="E16" s="153"/>
      <c r="F16" s="153"/>
      <c r="G16" s="143"/>
      <c r="H16" s="43"/>
      <c r="I16" s="43"/>
      <c r="J16" s="43"/>
      <c r="K16" s="43"/>
      <c r="L16" s="43"/>
      <c r="M16" s="43"/>
      <c r="N16" s="43"/>
    </row>
    <row r="17" spans="1:14" ht="12.75" hidden="1">
      <c r="A17" s="152" t="s">
        <v>53</v>
      </c>
      <c r="B17" s="153"/>
      <c r="C17" s="153"/>
      <c r="D17" s="153"/>
      <c r="E17" s="153"/>
      <c r="F17" s="153"/>
      <c r="G17" s="143"/>
      <c r="H17" s="43"/>
      <c r="I17" s="43"/>
      <c r="J17" s="43"/>
      <c r="K17" s="43"/>
      <c r="L17" s="43"/>
      <c r="M17" s="43"/>
      <c r="N17" s="43"/>
    </row>
    <row r="18" spans="1:14" ht="12.75" hidden="1">
      <c r="A18" s="152" t="s">
        <v>54</v>
      </c>
      <c r="B18" s="153">
        <f>'1'!M5</f>
        <v>-1.6690722085918206</v>
      </c>
      <c r="C18" s="153"/>
      <c r="D18" s="153">
        <f>'1'!N5</f>
        <v>-1.068002377002065</v>
      </c>
      <c r="E18" s="153"/>
      <c r="F18" s="153">
        <f>B18-D18</f>
        <v>-0.60106983158975558</v>
      </c>
      <c r="G18" s="143"/>
      <c r="H18" s="43"/>
      <c r="I18" s="43"/>
      <c r="J18" s="43"/>
      <c r="K18" s="43"/>
      <c r="L18" s="43"/>
      <c r="M18" s="43"/>
      <c r="N18" s="43"/>
    </row>
    <row r="19" spans="1:14" ht="12.75" hidden="1">
      <c r="A19" s="154"/>
      <c r="B19" s="155"/>
      <c r="C19" s="155"/>
      <c r="D19" s="155"/>
      <c r="E19" s="155"/>
      <c r="F19" s="155"/>
      <c r="G19" s="143"/>
      <c r="H19" s="43"/>
      <c r="I19" s="43"/>
      <c r="J19" s="43"/>
      <c r="K19" s="43"/>
      <c r="L19" s="43"/>
      <c r="M19" s="43"/>
      <c r="N19" s="43"/>
    </row>
    <row r="20" spans="1:14" ht="12.75" hidden="1">
      <c r="A20" s="154"/>
      <c r="B20" s="155"/>
      <c r="C20" s="155"/>
      <c r="D20" s="155"/>
      <c r="E20" s="155"/>
      <c r="F20" s="155"/>
      <c r="G20" s="143"/>
      <c r="H20" s="43"/>
      <c r="I20" s="43"/>
      <c r="J20" s="43"/>
      <c r="K20" s="43"/>
      <c r="L20" s="43"/>
      <c r="M20" s="43"/>
      <c r="N20" s="43"/>
    </row>
    <row r="21" spans="1:14" ht="12.75" hidden="1">
      <c r="A21" s="154"/>
      <c r="B21" s="143"/>
      <c r="C21" s="143"/>
      <c r="D21" s="155"/>
      <c r="E21" s="155"/>
      <c r="F21" s="155"/>
      <c r="G21" s="143"/>
      <c r="H21" s="43"/>
      <c r="I21" s="43"/>
      <c r="J21" s="43"/>
      <c r="K21" s="43"/>
      <c r="L21" s="43"/>
      <c r="M21" s="43"/>
      <c r="N21" s="43"/>
    </row>
    <row r="22" spans="1:14" ht="12.75" hidden="1">
      <c r="A22" s="154"/>
      <c r="B22" s="143"/>
      <c r="C22" s="143"/>
      <c r="D22" s="155"/>
      <c r="E22" s="155"/>
      <c r="F22" s="155"/>
      <c r="G22" s="143"/>
      <c r="H22" s="43"/>
      <c r="I22" s="43"/>
      <c r="J22" s="43"/>
      <c r="K22" s="43"/>
      <c r="L22" s="43"/>
      <c r="M22" s="43"/>
      <c r="N22" s="43"/>
    </row>
    <row r="23" spans="1:14" ht="12.75" hidden="1">
      <c r="A23" s="154"/>
      <c r="B23" s="155"/>
      <c r="C23" s="155" t="s">
        <v>41</v>
      </c>
      <c r="D23" s="155"/>
      <c r="E23" s="155"/>
      <c r="F23" s="155"/>
      <c r="G23" s="143"/>
      <c r="H23" s="43"/>
      <c r="I23" s="43"/>
      <c r="J23" s="43"/>
      <c r="K23" s="43"/>
      <c r="L23" s="43"/>
      <c r="M23" s="43"/>
      <c r="N23" s="43"/>
    </row>
    <row r="24" spans="1:14" ht="12.75" hidden="1">
      <c r="A24" s="154"/>
      <c r="B24" s="155" t="s">
        <v>58</v>
      </c>
      <c r="C24" s="155">
        <f>D18</f>
        <v>-1.068002377002065</v>
      </c>
      <c r="D24" s="155"/>
      <c r="E24" s="155"/>
      <c r="F24" s="155"/>
      <c r="G24" s="143"/>
      <c r="H24" s="43"/>
      <c r="I24" s="43"/>
      <c r="J24" s="43"/>
      <c r="K24" s="43"/>
      <c r="L24" s="43"/>
      <c r="M24" s="43"/>
      <c r="N24" s="43"/>
    </row>
    <row r="25" spans="1:14" ht="12.75" hidden="1">
      <c r="A25" s="154"/>
      <c r="B25" s="155" t="s">
        <v>59</v>
      </c>
      <c r="C25" s="155">
        <f>('1'!M11+'1'!N10)/29039460.4020934*100-'1'!N7-'1'!M6</f>
        <v>-1.7588935613486805</v>
      </c>
      <c r="D25" s="155"/>
      <c r="E25" s="155"/>
      <c r="F25" s="155"/>
      <c r="G25" s="143"/>
      <c r="H25" s="43"/>
      <c r="I25" s="43"/>
      <c r="J25" s="43"/>
      <c r="K25" s="43"/>
      <c r="L25" s="43"/>
      <c r="M25" s="43"/>
      <c r="N25" s="43"/>
    </row>
    <row r="26" spans="1:14" ht="12.75" hidden="1">
      <c r="A26" s="154"/>
      <c r="B26" s="155" t="s">
        <v>60</v>
      </c>
      <c r="C26" s="155">
        <f>B18</f>
        <v>-1.6690722085918206</v>
      </c>
      <c r="D26" s="155"/>
      <c r="E26" s="155"/>
      <c r="F26" s="155"/>
      <c r="G26" s="143"/>
      <c r="H26" s="43"/>
      <c r="I26" s="43"/>
      <c r="J26" s="43"/>
      <c r="K26" s="43"/>
      <c r="L26" s="43"/>
      <c r="M26" s="43"/>
      <c r="N26" s="43"/>
    </row>
    <row r="27" spans="1:14" ht="12.75" hidden="1">
      <c r="A27" s="154"/>
      <c r="B27" s="155"/>
      <c r="C27" s="155"/>
      <c r="D27" s="155"/>
      <c r="E27" s="155"/>
      <c r="F27" s="155"/>
      <c r="G27" s="143"/>
      <c r="H27" s="43"/>
      <c r="I27" s="43"/>
      <c r="J27" s="43"/>
      <c r="K27" s="43"/>
      <c r="L27" s="43"/>
      <c r="M27" s="43"/>
      <c r="N27" s="43"/>
    </row>
    <row r="28" spans="1:14" ht="12.75" hidden="1">
      <c r="A28" s="154"/>
      <c r="B28" s="155"/>
      <c r="C28" s="155"/>
      <c r="D28" s="155"/>
      <c r="E28" s="155"/>
      <c r="F28" s="155"/>
      <c r="G28" s="143"/>
      <c r="H28" s="43"/>
      <c r="I28" s="43"/>
      <c r="J28" s="43"/>
      <c r="K28" s="43"/>
      <c r="L28" s="43"/>
      <c r="M28" s="43"/>
      <c r="N28" s="43"/>
    </row>
    <row r="29" spans="1:14" ht="12.75" hidden="1">
      <c r="A29" s="154"/>
      <c r="B29" s="155"/>
      <c r="C29" s="155"/>
      <c r="D29" s="155"/>
      <c r="E29" s="155"/>
      <c r="F29" s="155"/>
      <c r="G29" s="143"/>
      <c r="H29" s="43"/>
      <c r="I29" s="43"/>
      <c r="J29" s="43"/>
      <c r="K29" s="43"/>
      <c r="L29" s="43"/>
      <c r="M29" s="43"/>
      <c r="N29" s="43"/>
    </row>
    <row r="30" spans="1:14" ht="12.75" hidden="1">
      <c r="A30" s="154"/>
      <c r="B30" s="155"/>
      <c r="C30" s="155"/>
      <c r="D30" s="155"/>
      <c r="E30" s="155"/>
      <c r="F30" s="155"/>
      <c r="G30" s="143"/>
      <c r="H30" s="43"/>
      <c r="I30" s="43"/>
      <c r="J30" s="43"/>
      <c r="K30" s="43"/>
      <c r="L30" s="43"/>
      <c r="M30" s="43"/>
      <c r="N30" s="43"/>
    </row>
    <row r="31" spans="1:14" ht="12.75" hidden="1">
      <c r="A31" s="154"/>
      <c r="B31" s="155"/>
      <c r="C31" s="155"/>
      <c r="D31" s="155"/>
      <c r="E31" s="155"/>
      <c r="F31" s="155"/>
      <c r="G31" s="143"/>
      <c r="H31" s="43"/>
      <c r="I31" s="43"/>
      <c r="J31" s="43"/>
      <c r="K31" s="43"/>
      <c r="L31" s="43"/>
      <c r="M31" s="43"/>
      <c r="N31" s="43"/>
    </row>
    <row r="32" spans="1:14" ht="12.75" hidden="1">
      <c r="A32" s="154"/>
      <c r="B32" s="155"/>
      <c r="C32" s="155"/>
      <c r="D32" s="155"/>
      <c r="E32" s="155"/>
      <c r="F32" s="155"/>
      <c r="G32" s="143"/>
      <c r="H32" s="43"/>
      <c r="I32" s="43"/>
      <c r="J32" s="43"/>
      <c r="K32" s="43"/>
      <c r="L32" s="43"/>
      <c r="M32" s="43"/>
      <c r="N32" s="43"/>
    </row>
    <row r="33" spans="1:14" ht="12.75" hidden="1">
      <c r="A33" s="154"/>
      <c r="B33" s="155"/>
      <c r="C33" s="155"/>
      <c r="D33" s="155"/>
      <c r="E33" s="155"/>
      <c r="F33" s="155"/>
      <c r="G33" s="143"/>
      <c r="H33" s="43"/>
      <c r="I33" s="43"/>
      <c r="J33" s="43"/>
      <c r="K33" s="43"/>
      <c r="L33" s="43"/>
      <c r="M33" s="43"/>
      <c r="N33" s="43"/>
    </row>
    <row r="34" spans="1:14" ht="12.75" hidden="1">
      <c r="A34" s="154"/>
      <c r="B34" s="155"/>
      <c r="C34" s="155"/>
      <c r="D34" s="155"/>
      <c r="E34" s="155"/>
      <c r="F34" s="155"/>
      <c r="G34" s="143"/>
      <c r="H34" s="43"/>
      <c r="I34" s="43"/>
      <c r="J34" s="43"/>
      <c r="K34" s="43"/>
      <c r="L34" s="43"/>
      <c r="M34" s="43"/>
      <c r="N34" s="43"/>
    </row>
    <row r="35" spans="1:14" ht="12.75" hidden="1">
      <c r="A35" s="154"/>
      <c r="B35" s="155"/>
      <c r="C35" s="155"/>
      <c r="D35" s="155"/>
      <c r="E35" s="155"/>
      <c r="F35" s="155"/>
      <c r="G35" s="143"/>
      <c r="H35" s="43"/>
      <c r="I35" s="43"/>
      <c r="J35" s="43"/>
      <c r="K35" s="43"/>
      <c r="L35" s="43"/>
      <c r="M35" s="43"/>
      <c r="N35" s="43"/>
    </row>
    <row r="36" spans="1:14" ht="12.75" hidden="1">
      <c r="A36" s="154"/>
      <c r="B36" s="155"/>
      <c r="C36" s="155"/>
      <c r="D36" s="155"/>
      <c r="E36" s="155"/>
      <c r="F36" s="155"/>
      <c r="G36" s="143"/>
      <c r="H36" s="43"/>
      <c r="I36" s="43"/>
      <c r="J36" s="43"/>
      <c r="K36" s="43"/>
      <c r="L36" s="43"/>
      <c r="M36" s="43"/>
      <c r="N36" s="43"/>
    </row>
    <row r="37" spans="1:14" ht="12.75" hidden="1">
      <c r="A37" s="154"/>
      <c r="B37" s="155"/>
      <c r="C37" s="155"/>
      <c r="D37" s="155"/>
      <c r="E37" s="155"/>
      <c r="F37" s="155"/>
      <c r="G37" s="143"/>
      <c r="H37" s="43"/>
      <c r="I37" s="43"/>
      <c r="J37" s="43"/>
      <c r="K37" s="43"/>
      <c r="L37" s="43"/>
      <c r="M37" s="43"/>
      <c r="N37" s="43"/>
    </row>
    <row r="38" spans="1:14" ht="12.75" hidden="1">
      <c r="A38" s="154"/>
      <c r="B38" s="155"/>
      <c r="C38" s="155"/>
      <c r="D38" s="155"/>
      <c r="E38" s="155"/>
      <c r="F38" s="155"/>
      <c r="G38" s="143"/>
      <c r="H38" s="43"/>
      <c r="I38" s="43"/>
      <c r="J38" s="43"/>
      <c r="K38" s="43"/>
      <c r="L38" s="43"/>
      <c r="M38" s="43"/>
      <c r="N38" s="43"/>
    </row>
    <row r="39" spans="1:14" ht="12.75" hidden="1">
      <c r="A39" s="154"/>
      <c r="B39" s="155"/>
      <c r="C39" s="155"/>
      <c r="D39" s="155"/>
      <c r="E39" s="155"/>
      <c r="F39" s="155"/>
      <c r="G39" s="143"/>
      <c r="H39" s="43"/>
      <c r="I39" s="43"/>
      <c r="J39" s="43"/>
      <c r="K39" s="43"/>
      <c r="L39" s="43"/>
      <c r="M39" s="43"/>
      <c r="N39" s="43"/>
    </row>
    <row r="40" spans="1:14" ht="12.75" hidden="1">
      <c r="A40" s="154"/>
      <c r="B40" s="155"/>
      <c r="C40" s="155"/>
      <c r="D40" s="155"/>
      <c r="E40" s="155"/>
      <c r="F40" s="155"/>
      <c r="G40" s="143"/>
      <c r="H40" s="43"/>
      <c r="I40" s="43"/>
      <c r="J40" s="43"/>
      <c r="K40" s="43"/>
      <c r="L40" s="43"/>
      <c r="M40" s="43"/>
      <c r="N40" s="43"/>
    </row>
    <row r="41" spans="1:14" ht="12.75" hidden="1">
      <c r="A41" s="265" t="s">
        <v>56</v>
      </c>
      <c r="B41" s="266"/>
      <c r="C41" s="266"/>
      <c r="D41" s="266"/>
      <c r="E41" s="266"/>
      <c r="F41" s="267"/>
      <c r="G41" s="143"/>
      <c r="H41" s="43"/>
      <c r="I41" s="43"/>
      <c r="J41" s="43"/>
      <c r="K41" s="43"/>
      <c r="L41" s="43"/>
      <c r="M41" s="43"/>
      <c r="N41" s="43"/>
    </row>
    <row r="42" spans="1:14" ht="12.75" hidden="1">
      <c r="A42" s="144" t="s">
        <v>39</v>
      </c>
      <c r="B42" s="268" t="s">
        <v>28</v>
      </c>
      <c r="C42" s="269"/>
      <c r="D42" s="268" t="s">
        <v>40</v>
      </c>
      <c r="E42" s="269"/>
      <c r="F42" s="145" t="s">
        <v>25</v>
      </c>
      <c r="G42" s="143"/>
      <c r="H42" s="43"/>
      <c r="I42" s="43"/>
      <c r="J42" s="43"/>
      <c r="K42" s="43"/>
      <c r="L42" s="43"/>
      <c r="M42" s="43"/>
      <c r="N42" s="43"/>
    </row>
    <row r="43" spans="1:14" ht="12.75" hidden="1">
      <c r="A43" s="146">
        <v>1</v>
      </c>
      <c r="B43" s="147">
        <v>2</v>
      </c>
      <c r="C43" s="147">
        <v>3</v>
      </c>
      <c r="D43" s="147">
        <v>4</v>
      </c>
      <c r="E43" s="146">
        <v>5</v>
      </c>
      <c r="F43" s="147">
        <v>6</v>
      </c>
      <c r="G43" s="143"/>
      <c r="H43" s="43"/>
      <c r="I43" s="43"/>
      <c r="J43" s="43"/>
      <c r="K43" s="43"/>
      <c r="L43" s="43"/>
      <c r="M43" s="43"/>
      <c r="N43" s="43"/>
    </row>
    <row r="44" spans="1:14" ht="12.75" hidden="1">
      <c r="A44" s="148"/>
      <c r="B44" s="147" t="s">
        <v>42</v>
      </c>
      <c r="C44" s="147" t="s">
        <v>43</v>
      </c>
      <c r="D44" s="147" t="s">
        <v>42</v>
      </c>
      <c r="E44" s="147" t="s">
        <v>43</v>
      </c>
      <c r="F44" s="146" t="s">
        <v>42</v>
      </c>
      <c r="G44" s="143"/>
      <c r="H44" s="43"/>
      <c r="I44" s="43"/>
      <c r="J44" s="43"/>
      <c r="K44" s="43"/>
      <c r="L44" s="43"/>
      <c r="M44" s="43"/>
      <c r="N44" s="43"/>
    </row>
    <row r="45" spans="1:14" ht="12.75" hidden="1">
      <c r="A45" s="148"/>
      <c r="B45" s="149" t="s">
        <v>55</v>
      </c>
      <c r="C45" s="144" t="s">
        <v>44</v>
      </c>
      <c r="D45" s="149" t="s">
        <v>55</v>
      </c>
      <c r="E45" s="144" t="s">
        <v>44</v>
      </c>
      <c r="F45" s="148"/>
      <c r="G45" s="143"/>
      <c r="H45" s="43"/>
      <c r="I45" s="43"/>
      <c r="J45" s="43"/>
      <c r="K45" s="43"/>
      <c r="L45" s="43"/>
      <c r="M45" s="43"/>
      <c r="N45" s="43"/>
    </row>
    <row r="46" spans="1:14" ht="12.75" hidden="1">
      <c r="A46" s="150"/>
      <c r="B46" s="144">
        <v>2018</v>
      </c>
      <c r="C46" s="144">
        <v>2019</v>
      </c>
      <c r="D46" s="144" t="s">
        <v>67</v>
      </c>
      <c r="E46" s="144" t="s">
        <v>68</v>
      </c>
      <c r="F46" s="151"/>
      <c r="G46" s="143"/>
      <c r="H46" s="43"/>
      <c r="I46" s="43"/>
      <c r="J46" s="43"/>
      <c r="K46" s="43"/>
      <c r="L46" s="43"/>
      <c r="M46" s="43"/>
      <c r="N46" s="43"/>
    </row>
    <row r="47" spans="1:14" ht="12.75" hidden="1">
      <c r="A47" s="152" t="s">
        <v>45</v>
      </c>
      <c r="B47" s="153"/>
      <c r="C47" s="153">
        <f>K207/100*C7</f>
        <v>-8741.3931606975075</v>
      </c>
      <c r="D47" s="153"/>
      <c r="E47" s="153"/>
      <c r="F47" s="153"/>
      <c r="G47" s="143"/>
      <c r="H47" s="43"/>
      <c r="I47" s="43"/>
      <c r="J47" s="43"/>
      <c r="K47" s="43"/>
      <c r="L47" s="43"/>
      <c r="M47" s="43"/>
      <c r="N47" s="43"/>
    </row>
    <row r="48" spans="1:14" ht="12.75" hidden="1">
      <c r="A48" s="152" t="s">
        <v>46</v>
      </c>
      <c r="B48" s="153"/>
      <c r="C48" s="153"/>
      <c r="D48" s="153"/>
      <c r="E48" s="153"/>
      <c r="F48" s="153"/>
      <c r="G48" s="143"/>
      <c r="H48" s="43"/>
      <c r="I48" s="43"/>
      <c r="J48" s="43"/>
      <c r="K48" s="43"/>
      <c r="L48" s="43"/>
      <c r="M48" s="43"/>
      <c r="N48" s="43"/>
    </row>
    <row r="49" spans="1:14" ht="12.75" hidden="1">
      <c r="A49" s="152" t="s">
        <v>22</v>
      </c>
      <c r="B49" s="153"/>
      <c r="C49" s="153"/>
      <c r="D49" s="153"/>
      <c r="E49" s="153"/>
      <c r="F49" s="153"/>
      <c r="G49" s="143"/>
      <c r="H49" s="43"/>
      <c r="I49" s="43"/>
      <c r="J49" s="43"/>
      <c r="K49" s="43"/>
      <c r="L49" s="43"/>
      <c r="M49" s="43"/>
      <c r="N49" s="43"/>
    </row>
    <row r="50" spans="1:14" ht="12.75" hidden="1">
      <c r="A50" s="152" t="s">
        <v>47</v>
      </c>
      <c r="B50" s="153"/>
      <c r="C50" s="153"/>
      <c r="D50" s="153"/>
      <c r="E50" s="153"/>
      <c r="F50" s="153"/>
      <c r="G50" s="143"/>
      <c r="H50" s="43"/>
      <c r="I50" s="43"/>
      <c r="J50" s="43"/>
      <c r="K50" s="43"/>
      <c r="L50" s="43"/>
      <c r="M50" s="43"/>
      <c r="N50" s="43"/>
    </row>
    <row r="51" spans="1:14" ht="12.75" hidden="1">
      <c r="A51" s="152" t="s">
        <v>23</v>
      </c>
      <c r="B51" s="153"/>
      <c r="C51" s="153"/>
      <c r="D51" s="153"/>
      <c r="E51" s="153"/>
      <c r="F51" s="153"/>
      <c r="G51" s="143"/>
      <c r="H51" s="43"/>
      <c r="I51" s="43"/>
      <c r="J51" s="43"/>
      <c r="K51" s="43"/>
      <c r="L51" s="43"/>
      <c r="M51" s="43"/>
      <c r="N51" s="43"/>
    </row>
    <row r="52" spans="1:14" ht="12.75" hidden="1">
      <c r="A52" s="152" t="s">
        <v>48</v>
      </c>
      <c r="B52" s="153"/>
      <c r="C52" s="153"/>
      <c r="D52" s="153"/>
      <c r="E52" s="153"/>
      <c r="F52" s="153"/>
      <c r="G52" s="143"/>
      <c r="H52" s="43"/>
      <c r="I52" s="43"/>
      <c r="J52" s="43"/>
      <c r="K52" s="43"/>
      <c r="L52" s="43"/>
      <c r="M52" s="43"/>
      <c r="N52" s="43"/>
    </row>
    <row r="53" spans="1:14" ht="12.75" hidden="1">
      <c r="A53" s="152" t="s">
        <v>49</v>
      </c>
      <c r="B53" s="153"/>
      <c r="C53" s="153"/>
      <c r="D53" s="153"/>
      <c r="E53" s="153"/>
      <c r="F53" s="153"/>
      <c r="G53" s="143"/>
      <c r="H53" s="43"/>
      <c r="I53" s="43"/>
      <c r="J53" s="43"/>
      <c r="K53" s="43"/>
      <c r="L53" s="43"/>
      <c r="M53" s="43"/>
      <c r="N53" s="43"/>
    </row>
    <row r="54" spans="1:14" ht="12.75" hidden="1">
      <c r="A54" s="152" t="s">
        <v>50</v>
      </c>
      <c r="B54" s="153"/>
      <c r="C54" s="153"/>
      <c r="D54" s="153"/>
      <c r="E54" s="153"/>
      <c r="F54" s="153"/>
      <c r="G54" s="143"/>
      <c r="H54" s="43"/>
      <c r="I54" s="43"/>
      <c r="J54" s="43"/>
      <c r="K54" s="43"/>
      <c r="L54" s="43"/>
      <c r="M54" s="43"/>
      <c r="N54" s="43"/>
    </row>
    <row r="55" spans="1:14" ht="12.75" hidden="1">
      <c r="A55" s="152" t="s">
        <v>51</v>
      </c>
      <c r="B55" s="153"/>
      <c r="C55" s="153"/>
      <c r="D55" s="153"/>
      <c r="E55" s="153"/>
      <c r="F55" s="153"/>
      <c r="G55" s="143"/>
      <c r="H55" s="43"/>
      <c r="I55" s="43"/>
      <c r="J55" s="43"/>
      <c r="K55" s="43"/>
      <c r="L55" s="43"/>
      <c r="M55" s="43"/>
      <c r="N55" s="43"/>
    </row>
    <row r="56" spans="1:14" ht="12.75" hidden="1">
      <c r="A56" s="152" t="s">
        <v>52</v>
      </c>
      <c r="B56" s="153"/>
      <c r="C56" s="153"/>
      <c r="D56" s="153"/>
      <c r="E56" s="153"/>
      <c r="F56" s="153"/>
      <c r="G56" s="143"/>
      <c r="H56" s="43"/>
      <c r="I56" s="43"/>
      <c r="J56" s="43"/>
      <c r="K56" s="43"/>
      <c r="L56" s="43"/>
      <c r="M56" s="43"/>
      <c r="N56" s="43"/>
    </row>
    <row r="57" spans="1:14" ht="12.75" hidden="1">
      <c r="A57" s="152" t="s">
        <v>53</v>
      </c>
      <c r="B57" s="153"/>
      <c r="C57" s="153"/>
      <c r="D57" s="153"/>
      <c r="E57" s="153"/>
      <c r="F57" s="153"/>
      <c r="G57" s="143"/>
      <c r="H57" s="43"/>
      <c r="I57" s="43"/>
      <c r="J57" s="43"/>
      <c r="K57" s="43"/>
      <c r="L57" s="43"/>
      <c r="M57" s="43"/>
      <c r="N57" s="43"/>
    </row>
    <row r="58" spans="1:14" ht="12.75" hidden="1">
      <c r="A58" s="152" t="s">
        <v>54</v>
      </c>
      <c r="B58" s="153">
        <f>I218/100*B18</f>
        <v>-556617.75587418443</v>
      </c>
      <c r="C58" s="153"/>
      <c r="D58" s="153">
        <f>I218/100*D18</f>
        <v>-356167.38646480232</v>
      </c>
      <c r="E58" s="153"/>
      <c r="F58" s="153">
        <f>B58-D58</f>
        <v>-200450.36940938211</v>
      </c>
      <c r="G58" s="143"/>
      <c r="H58" s="43"/>
      <c r="I58" s="43"/>
      <c r="J58" s="43"/>
      <c r="K58" s="43"/>
      <c r="L58" s="43"/>
      <c r="M58" s="43"/>
      <c r="N58" s="43"/>
    </row>
    <row r="59" spans="1:14" ht="12.75" hidden="1">
      <c r="A59" s="154"/>
      <c r="B59" s="155"/>
      <c r="C59" s="155"/>
      <c r="D59" s="155"/>
      <c r="E59" s="155"/>
      <c r="F59" s="143"/>
      <c r="G59" s="143"/>
      <c r="H59" s="43"/>
      <c r="I59" s="43"/>
      <c r="J59" s="43"/>
      <c r="K59" s="43"/>
      <c r="L59" s="43"/>
      <c r="M59" s="43"/>
      <c r="N59" s="43"/>
    </row>
    <row r="60" spans="1:14" ht="12.75" hidden="1">
      <c r="A60" s="154"/>
      <c r="B60" s="155"/>
      <c r="C60" s="155"/>
      <c r="D60" s="155"/>
      <c r="E60" s="155"/>
      <c r="F60" s="143"/>
      <c r="G60" s="143"/>
      <c r="H60" s="43"/>
      <c r="I60" s="43"/>
      <c r="J60" s="43"/>
      <c r="K60" s="43"/>
      <c r="L60" s="43"/>
      <c r="M60" s="43"/>
      <c r="N60" s="43"/>
    </row>
    <row r="61" spans="1:14" ht="12.75" hidden="1">
      <c r="A61" s="154"/>
      <c r="B61" s="143"/>
      <c r="C61" s="143"/>
      <c r="D61" s="155"/>
      <c r="E61" s="155"/>
      <c r="F61" s="143"/>
      <c r="G61" s="143"/>
      <c r="H61" s="43"/>
      <c r="I61" s="43"/>
      <c r="J61" s="43"/>
      <c r="K61" s="43"/>
      <c r="L61" s="43"/>
      <c r="M61" s="43"/>
      <c r="N61" s="43"/>
    </row>
    <row r="62" spans="1:14" ht="12.75" hidden="1">
      <c r="A62" s="154"/>
      <c r="B62" s="143"/>
      <c r="C62" s="143"/>
      <c r="D62" s="155"/>
      <c r="E62" s="155"/>
      <c r="F62" s="143"/>
      <c r="G62" s="143"/>
      <c r="H62" s="43"/>
      <c r="I62" s="43"/>
      <c r="J62" s="43"/>
      <c r="K62" s="43"/>
      <c r="L62" s="43"/>
      <c r="M62" s="43"/>
      <c r="N62" s="43"/>
    </row>
    <row r="63" spans="1:14" ht="12.75" hidden="1">
      <c r="A63" s="154"/>
      <c r="B63" s="155"/>
      <c r="C63" s="155" t="s">
        <v>61</v>
      </c>
      <c r="D63" s="155"/>
      <c r="E63" s="155"/>
      <c r="F63" s="143"/>
      <c r="G63" s="143"/>
      <c r="H63" s="43"/>
      <c r="I63" s="43"/>
      <c r="J63" s="43"/>
      <c r="K63" s="43"/>
      <c r="L63" s="43"/>
      <c r="M63" s="43"/>
      <c r="N63" s="43"/>
    </row>
    <row r="64" spans="1:14" ht="12.75" hidden="1">
      <c r="A64" s="154"/>
      <c r="B64" s="155" t="s">
        <v>58</v>
      </c>
      <c r="C64" s="155">
        <f>D58</f>
        <v>-356167.38646480232</v>
      </c>
      <c r="D64" s="155"/>
      <c r="E64" s="155"/>
      <c r="F64" s="143"/>
      <c r="G64" s="143"/>
      <c r="H64" s="43"/>
      <c r="I64" s="43"/>
      <c r="J64" s="43"/>
      <c r="K64" s="43"/>
      <c r="L64" s="43"/>
      <c r="M64" s="43"/>
      <c r="N64" s="43"/>
    </row>
    <row r="65" spans="1:14" ht="12.75" hidden="1">
      <c r="A65" s="154"/>
      <c r="B65" s="155" t="s">
        <v>59</v>
      </c>
      <c r="C65" s="155">
        <f>('1'!M11+'1'!N10)-29039460.4020934/100*'1'!N7-29039460.4020934/100*'1'!M6</f>
        <v>-510773.19926282042</v>
      </c>
      <c r="D65" s="155"/>
      <c r="E65" s="155"/>
      <c r="F65" s="143"/>
      <c r="G65" s="143"/>
      <c r="H65" s="43"/>
      <c r="I65" s="43"/>
      <c r="J65" s="43"/>
      <c r="K65" s="43"/>
      <c r="L65" s="43"/>
      <c r="M65" s="43"/>
      <c r="N65" s="43"/>
    </row>
    <row r="66" spans="1:14" ht="12.75" hidden="1">
      <c r="A66" s="154"/>
      <c r="B66" s="155" t="s">
        <v>60</v>
      </c>
      <c r="C66" s="155">
        <f>B58</f>
        <v>-556617.75587418443</v>
      </c>
      <c r="D66" s="155"/>
      <c r="E66" s="155"/>
      <c r="F66" s="143"/>
      <c r="G66" s="143"/>
      <c r="H66" s="43"/>
      <c r="I66" s="43"/>
      <c r="J66" s="43"/>
      <c r="K66" s="43"/>
      <c r="L66" s="43"/>
      <c r="M66" s="43"/>
      <c r="N66" s="43"/>
    </row>
    <row r="67" spans="1:14" ht="12.75" hidden="1">
      <c r="A67" s="154"/>
      <c r="B67" s="155"/>
      <c r="C67" s="155"/>
      <c r="D67" s="155"/>
      <c r="E67" s="155"/>
      <c r="F67" s="143"/>
      <c r="G67" s="143"/>
      <c r="H67" s="43"/>
      <c r="I67" s="43"/>
      <c r="J67" s="43"/>
      <c r="K67" s="43"/>
      <c r="L67" s="43"/>
      <c r="M67" s="43"/>
      <c r="N67" s="43"/>
    </row>
    <row r="68" spans="1:14" ht="12.75" hidden="1">
      <c r="A68" s="154"/>
      <c r="B68" s="155"/>
      <c r="C68" s="155"/>
      <c r="D68" s="155"/>
      <c r="E68" s="155"/>
      <c r="F68" s="143"/>
      <c r="G68" s="143"/>
      <c r="H68" s="43"/>
      <c r="I68" s="43"/>
      <c r="J68" s="43"/>
      <c r="K68" s="43"/>
      <c r="L68" s="43"/>
      <c r="M68" s="43"/>
      <c r="N68" s="43"/>
    </row>
    <row r="69" spans="1:14" ht="12.75" hidden="1">
      <c r="A69" s="154"/>
      <c r="B69" s="155"/>
      <c r="C69" s="155"/>
      <c r="D69" s="155"/>
      <c r="E69" s="155"/>
      <c r="F69" s="143"/>
      <c r="G69" s="143"/>
      <c r="H69" s="43"/>
      <c r="I69" s="43"/>
      <c r="J69" s="43"/>
      <c r="K69" s="43"/>
      <c r="L69" s="43"/>
      <c r="M69" s="43"/>
      <c r="N69" s="43"/>
    </row>
    <row r="70" spans="1:14" ht="12.75" hidden="1">
      <c r="A70" s="154"/>
      <c r="B70" s="155"/>
      <c r="C70" s="155"/>
      <c r="D70" s="155"/>
      <c r="E70" s="155"/>
      <c r="F70" s="143"/>
      <c r="G70" s="143"/>
      <c r="H70" s="43"/>
      <c r="I70" s="43"/>
      <c r="J70" s="43"/>
      <c r="K70" s="43"/>
      <c r="L70" s="43"/>
      <c r="M70" s="43"/>
      <c r="N70" s="43"/>
    </row>
    <row r="71" spans="1:14" ht="12.75" hidden="1">
      <c r="A71" s="154"/>
      <c r="B71" s="155"/>
      <c r="C71" s="155"/>
      <c r="D71" s="155"/>
      <c r="E71" s="155"/>
      <c r="F71" s="143"/>
      <c r="G71" s="143"/>
      <c r="H71" s="43"/>
      <c r="I71" s="43"/>
      <c r="J71" s="43"/>
      <c r="K71" s="43"/>
      <c r="L71" s="43"/>
      <c r="M71" s="43"/>
      <c r="N71" s="43"/>
    </row>
    <row r="72" spans="1:14" ht="12.75" hidden="1">
      <c r="A72" s="154"/>
      <c r="B72" s="155"/>
      <c r="C72" s="155"/>
      <c r="D72" s="155"/>
      <c r="E72" s="155"/>
      <c r="F72" s="143"/>
      <c r="G72" s="143"/>
      <c r="H72" s="43"/>
      <c r="I72" s="43"/>
      <c r="J72" s="43"/>
      <c r="K72" s="43"/>
      <c r="L72" s="43"/>
      <c r="M72" s="43"/>
      <c r="N72" s="43"/>
    </row>
    <row r="73" spans="1:14" ht="12.75" hidden="1">
      <c r="A73" s="154"/>
      <c r="B73" s="155"/>
      <c r="C73" s="155"/>
      <c r="D73" s="155"/>
      <c r="E73" s="155"/>
      <c r="F73" s="143"/>
      <c r="G73" s="143"/>
      <c r="H73" s="43"/>
      <c r="I73" s="43"/>
      <c r="J73" s="43"/>
      <c r="K73" s="43"/>
      <c r="L73" s="43"/>
      <c r="M73" s="43"/>
      <c r="N73" s="43"/>
    </row>
    <row r="74" spans="1:14" ht="12.75" hidden="1">
      <c r="A74" s="154"/>
      <c r="B74" s="155"/>
      <c r="C74" s="155"/>
      <c r="D74" s="155"/>
      <c r="E74" s="155"/>
      <c r="F74" s="143"/>
      <c r="G74" s="143"/>
      <c r="H74" s="43"/>
      <c r="I74" s="43"/>
      <c r="J74" s="43"/>
      <c r="K74" s="43"/>
      <c r="L74" s="43"/>
      <c r="M74" s="43"/>
      <c r="N74" s="43"/>
    </row>
    <row r="75" spans="1:14" ht="12.75" hidden="1">
      <c r="A75" s="143"/>
      <c r="B75" s="143"/>
      <c r="C75" s="143"/>
      <c r="D75" s="143"/>
      <c r="E75" s="143"/>
      <c r="F75" s="143"/>
      <c r="G75" s="143"/>
      <c r="H75" s="43"/>
      <c r="I75" s="43"/>
      <c r="J75" s="43"/>
      <c r="K75" s="43"/>
      <c r="L75" s="43"/>
      <c r="M75" s="43"/>
      <c r="N75" s="43"/>
    </row>
    <row r="76" spans="1:14" ht="12.75" hidden="1">
      <c r="A76" s="143"/>
      <c r="B76" s="143"/>
      <c r="C76" s="143"/>
      <c r="D76" s="143"/>
      <c r="E76" s="143"/>
      <c r="F76" s="143"/>
      <c r="G76" s="143"/>
      <c r="H76" s="43"/>
      <c r="I76" s="43"/>
      <c r="J76" s="43"/>
      <c r="K76" s="43"/>
      <c r="L76" s="43"/>
      <c r="M76" s="43"/>
      <c r="N76" s="43"/>
    </row>
    <row r="77" spans="1:14" ht="12.75" hidden="1">
      <c r="A77" s="143"/>
      <c r="B77" s="143"/>
      <c r="C77" s="143"/>
      <c r="D77" s="143"/>
      <c r="E77" s="143"/>
      <c r="F77" s="143"/>
      <c r="G77" s="143"/>
      <c r="H77" s="43"/>
      <c r="I77" s="43"/>
      <c r="J77" s="43"/>
      <c r="K77" s="43"/>
      <c r="L77" s="43"/>
      <c r="M77" s="43"/>
      <c r="N77" s="43"/>
    </row>
    <row r="78" spans="1:14" ht="12.75" hidden="1">
      <c r="A78" s="143"/>
      <c r="B78" s="143"/>
      <c r="C78" s="143"/>
      <c r="D78" s="143"/>
      <c r="E78" s="143"/>
      <c r="F78" s="143"/>
      <c r="G78" s="143"/>
      <c r="H78" s="43"/>
      <c r="I78" s="43"/>
      <c r="J78" s="43"/>
      <c r="K78" s="43"/>
      <c r="L78" s="43"/>
      <c r="M78" s="43"/>
      <c r="N78" s="43"/>
    </row>
    <row r="79" spans="1:14" ht="12.75" hidden="1">
      <c r="A79" s="143"/>
      <c r="B79" s="143"/>
      <c r="C79" s="143"/>
      <c r="D79" s="143"/>
      <c r="E79" s="143"/>
      <c r="F79" s="143"/>
      <c r="G79" s="143"/>
      <c r="H79" s="43"/>
      <c r="I79" s="43"/>
      <c r="J79" s="43"/>
      <c r="K79" s="43"/>
      <c r="L79" s="43"/>
      <c r="M79" s="43"/>
      <c r="N79" s="43"/>
    </row>
    <row r="80" spans="1:14" ht="12.75" hidden="1">
      <c r="A80" s="143"/>
      <c r="B80" s="143"/>
      <c r="C80" s="143"/>
      <c r="D80" s="143"/>
      <c r="E80" s="143"/>
      <c r="F80" s="143"/>
      <c r="G80" s="143"/>
      <c r="H80" s="43"/>
      <c r="I80" s="43"/>
      <c r="J80" s="43"/>
      <c r="K80" s="43"/>
      <c r="L80" s="43"/>
      <c r="M80" s="43"/>
      <c r="N80" s="43"/>
    </row>
    <row r="81" spans="1:14" ht="12.75" hidden="1">
      <c r="A81" s="143"/>
      <c r="B81" s="143"/>
      <c r="C81" s="143"/>
      <c r="D81" s="143"/>
      <c r="E81" s="143"/>
      <c r="F81" s="143"/>
      <c r="G81" s="143"/>
      <c r="H81" s="43"/>
      <c r="I81" s="43"/>
      <c r="J81" s="43"/>
      <c r="K81" s="43"/>
      <c r="L81" s="43"/>
      <c r="M81" s="43"/>
      <c r="N81" s="43"/>
    </row>
    <row r="82" spans="1:14" ht="12.75" hidden="1">
      <c r="A82" s="265" t="s">
        <v>35</v>
      </c>
      <c r="B82" s="266"/>
      <c r="C82" s="266"/>
      <c r="D82" s="266"/>
      <c r="E82" s="266"/>
      <c r="F82" s="267"/>
      <c r="G82" s="143"/>
      <c r="H82" s="43"/>
      <c r="I82" s="43"/>
      <c r="J82" s="43"/>
      <c r="K82" s="43"/>
      <c r="L82" s="43"/>
      <c r="M82" s="43"/>
      <c r="N82" s="43"/>
    </row>
    <row r="83" spans="1:14" ht="12.75" hidden="1">
      <c r="A83" s="144" t="s">
        <v>39</v>
      </c>
      <c r="B83" s="268" t="s">
        <v>28</v>
      </c>
      <c r="C83" s="269"/>
      <c r="D83" s="268" t="s">
        <v>40</v>
      </c>
      <c r="E83" s="269"/>
      <c r="F83" s="145" t="s">
        <v>25</v>
      </c>
      <c r="G83" s="143"/>
      <c r="H83" s="43"/>
      <c r="I83" s="43"/>
      <c r="J83" s="43"/>
      <c r="K83" s="43"/>
      <c r="L83" s="43"/>
      <c r="M83" s="43"/>
      <c r="N83" s="43"/>
    </row>
    <row r="84" spans="1:14" ht="12.75" hidden="1">
      <c r="A84" s="146">
        <v>1</v>
      </c>
      <c r="B84" s="147">
        <v>2</v>
      </c>
      <c r="C84" s="147">
        <v>3</v>
      </c>
      <c r="D84" s="147">
        <v>4</v>
      </c>
      <c r="E84" s="146">
        <v>5</v>
      </c>
      <c r="F84" s="147">
        <v>6</v>
      </c>
      <c r="G84" s="143"/>
      <c r="H84" s="43"/>
      <c r="I84" s="43"/>
      <c r="J84" s="43"/>
      <c r="K84" s="43"/>
      <c r="L84" s="43"/>
      <c r="M84" s="43"/>
      <c r="N84" s="43"/>
    </row>
    <row r="85" spans="1:14" ht="12.75" hidden="1">
      <c r="A85" s="148"/>
      <c r="B85" s="147" t="s">
        <v>42</v>
      </c>
      <c r="C85" s="147" t="s">
        <v>43</v>
      </c>
      <c r="D85" s="147" t="s">
        <v>42</v>
      </c>
      <c r="E85" s="147" t="s">
        <v>43</v>
      </c>
      <c r="F85" s="146" t="s">
        <v>42</v>
      </c>
      <c r="G85" s="143"/>
      <c r="H85" s="43"/>
      <c r="I85" s="43"/>
      <c r="J85" s="43"/>
      <c r="K85" s="43"/>
      <c r="L85" s="43"/>
      <c r="M85" s="43"/>
      <c r="N85" s="43"/>
    </row>
    <row r="86" spans="1:14" ht="12.75" hidden="1">
      <c r="A86" s="148"/>
      <c r="B86" s="149" t="s">
        <v>55</v>
      </c>
      <c r="C86" s="144" t="s">
        <v>44</v>
      </c>
      <c r="D86" s="149" t="s">
        <v>55</v>
      </c>
      <c r="E86" s="144" t="s">
        <v>44</v>
      </c>
      <c r="F86" s="148"/>
      <c r="G86" s="143"/>
      <c r="H86" s="43"/>
      <c r="I86" s="43"/>
      <c r="J86" s="43"/>
      <c r="K86" s="43"/>
      <c r="L86" s="43"/>
      <c r="M86" s="43"/>
      <c r="N86" s="43"/>
    </row>
    <row r="87" spans="1:14" ht="12.75" hidden="1">
      <c r="A87" s="150"/>
      <c r="B87" s="144">
        <v>2018</v>
      </c>
      <c r="C87" s="144">
        <v>2019</v>
      </c>
      <c r="D87" s="144" t="s">
        <v>67</v>
      </c>
      <c r="E87" s="144" t="s">
        <v>68</v>
      </c>
      <c r="F87" s="151"/>
      <c r="G87" s="143"/>
      <c r="H87" s="43"/>
      <c r="I87" s="43"/>
      <c r="J87" s="43"/>
      <c r="K87" s="43"/>
      <c r="L87" s="43"/>
      <c r="M87" s="43"/>
      <c r="N87" s="43"/>
    </row>
    <row r="88" spans="1:14" ht="12.75" hidden="1">
      <c r="A88" s="152" t="s">
        <v>45</v>
      </c>
      <c r="B88" s="153"/>
      <c r="C88" s="153">
        <f>'1'!O8</f>
        <v>1.7908830311743253E-2</v>
      </c>
      <c r="D88" s="153"/>
      <c r="E88" s="153"/>
      <c r="F88" s="153"/>
      <c r="G88" s="143"/>
      <c r="H88" s="43"/>
      <c r="I88" s="43"/>
      <c r="J88" s="43"/>
      <c r="K88" s="43"/>
      <c r="L88" s="43"/>
      <c r="M88" s="43"/>
      <c r="N88" s="43"/>
    </row>
    <row r="89" spans="1:14" ht="12.75" hidden="1">
      <c r="A89" s="152" t="s">
        <v>46</v>
      </c>
      <c r="B89" s="153"/>
      <c r="C89" s="153"/>
      <c r="D89" s="153"/>
      <c r="E89" s="153"/>
      <c r="F89" s="153"/>
      <c r="G89" s="143"/>
      <c r="H89" s="43"/>
      <c r="I89" s="43"/>
      <c r="J89" s="43"/>
      <c r="K89" s="43"/>
      <c r="L89" s="43"/>
      <c r="M89" s="43"/>
      <c r="N89" s="43"/>
    </row>
    <row r="90" spans="1:14" ht="12.75" hidden="1">
      <c r="A90" s="152" t="s">
        <v>22</v>
      </c>
      <c r="B90" s="153"/>
      <c r="C90" s="153"/>
      <c r="D90" s="153"/>
      <c r="E90" s="153"/>
      <c r="F90" s="153"/>
      <c r="G90" s="143"/>
      <c r="H90" s="43"/>
      <c r="I90" s="43"/>
      <c r="J90" s="43"/>
      <c r="K90" s="43"/>
      <c r="L90" s="43"/>
      <c r="M90" s="43"/>
      <c r="N90" s="43"/>
    </row>
    <row r="91" spans="1:14" ht="12.75" hidden="1">
      <c r="A91" s="152" t="s">
        <v>47</v>
      </c>
      <c r="B91" s="153"/>
      <c r="C91" s="153"/>
      <c r="D91" s="153"/>
      <c r="E91" s="153"/>
      <c r="F91" s="153"/>
      <c r="G91" s="143"/>
      <c r="H91" s="43"/>
      <c r="I91" s="43"/>
      <c r="J91" s="43"/>
      <c r="K91" s="43"/>
      <c r="L91" s="43"/>
      <c r="M91" s="43"/>
      <c r="N91" s="43"/>
    </row>
    <row r="92" spans="1:14" ht="12.75" hidden="1">
      <c r="A92" s="152" t="s">
        <v>23</v>
      </c>
      <c r="B92" s="153"/>
      <c r="C92" s="153"/>
      <c r="D92" s="153"/>
      <c r="E92" s="153"/>
      <c r="F92" s="153"/>
      <c r="G92" s="143"/>
      <c r="H92" s="43"/>
      <c r="I92" s="43"/>
      <c r="J92" s="43"/>
      <c r="K92" s="43"/>
      <c r="L92" s="43"/>
      <c r="M92" s="43"/>
      <c r="N92" s="43"/>
    </row>
    <row r="93" spans="1:14" ht="12.75" hidden="1">
      <c r="A93" s="152" t="s">
        <v>48</v>
      </c>
      <c r="B93" s="153"/>
      <c r="C93" s="153"/>
      <c r="D93" s="153"/>
      <c r="E93" s="153"/>
      <c r="F93" s="153"/>
      <c r="G93" s="143"/>
      <c r="H93" s="43"/>
      <c r="I93" s="43"/>
      <c r="J93" s="43"/>
      <c r="K93" s="43"/>
      <c r="L93" s="43"/>
      <c r="M93" s="43"/>
      <c r="N93" s="43"/>
    </row>
    <row r="94" spans="1:14" ht="12.75" hidden="1">
      <c r="A94" s="152" t="s">
        <v>49</v>
      </c>
      <c r="B94" s="153"/>
      <c r="C94" s="153"/>
      <c r="D94" s="153"/>
      <c r="E94" s="153"/>
      <c r="F94" s="153"/>
      <c r="G94" s="143"/>
      <c r="H94" s="43"/>
      <c r="I94" s="43"/>
      <c r="J94" s="43"/>
      <c r="K94" s="43"/>
      <c r="L94" s="43"/>
      <c r="M94" s="43"/>
      <c r="N94" s="43"/>
    </row>
    <row r="95" spans="1:14" ht="12.75" hidden="1">
      <c r="A95" s="152" t="s">
        <v>50</v>
      </c>
      <c r="B95" s="153"/>
      <c r="C95" s="153"/>
      <c r="D95" s="153"/>
      <c r="E95" s="153"/>
      <c r="F95" s="153"/>
      <c r="G95" s="143"/>
      <c r="H95" s="43"/>
      <c r="I95" s="43"/>
      <c r="J95" s="43"/>
      <c r="K95" s="43"/>
      <c r="L95" s="43"/>
      <c r="M95" s="43"/>
      <c r="N95" s="43"/>
    </row>
    <row r="96" spans="1:14" ht="12.75" hidden="1">
      <c r="A96" s="152" t="s">
        <v>51</v>
      </c>
      <c r="B96" s="153"/>
      <c r="C96" s="153"/>
      <c r="D96" s="153"/>
      <c r="E96" s="153"/>
      <c r="F96" s="153"/>
      <c r="G96" s="143"/>
      <c r="H96" s="43"/>
      <c r="I96" s="43"/>
      <c r="J96" s="43"/>
      <c r="K96" s="43"/>
      <c r="L96" s="43"/>
      <c r="M96" s="43"/>
      <c r="N96" s="43"/>
    </row>
    <row r="97" spans="1:14" ht="12.75" hidden="1">
      <c r="A97" s="152" t="s">
        <v>52</v>
      </c>
      <c r="B97" s="153"/>
      <c r="C97" s="153"/>
      <c r="D97" s="153"/>
      <c r="E97" s="153"/>
      <c r="F97" s="153"/>
      <c r="G97" s="143"/>
      <c r="H97" s="43"/>
      <c r="I97" s="43"/>
      <c r="J97" s="43"/>
      <c r="K97" s="43"/>
      <c r="L97" s="43"/>
      <c r="M97" s="43"/>
      <c r="N97" s="43"/>
    </row>
    <row r="98" spans="1:14" ht="12.75" hidden="1">
      <c r="A98" s="152" t="s">
        <v>53</v>
      </c>
      <c r="B98" s="153"/>
      <c r="C98" s="153"/>
      <c r="D98" s="153"/>
      <c r="E98" s="153"/>
      <c r="F98" s="153"/>
      <c r="G98" s="143"/>
      <c r="H98" s="43"/>
      <c r="I98" s="43"/>
      <c r="J98" s="43"/>
      <c r="K98" s="43"/>
      <c r="L98" s="43"/>
      <c r="M98" s="43"/>
      <c r="N98" s="43"/>
    </row>
    <row r="99" spans="1:14" ht="12.75" hidden="1">
      <c r="A99" s="152" t="s">
        <v>54</v>
      </c>
      <c r="B99" s="153">
        <f>'1'!M8</f>
        <v>-1.0009999999999999</v>
      </c>
      <c r="C99" s="153"/>
      <c r="D99" s="153">
        <f>'1'!N8</f>
        <v>-0.93564744192501159</v>
      </c>
      <c r="E99" s="153"/>
      <c r="F99" s="153">
        <f>B99-D99</f>
        <v>-6.5352558074988298E-2</v>
      </c>
      <c r="G99" s="143"/>
      <c r="H99" s="43"/>
      <c r="I99" s="43"/>
      <c r="J99" s="43"/>
      <c r="K99" s="43"/>
      <c r="L99" s="43"/>
      <c r="M99" s="43"/>
      <c r="N99" s="43"/>
    </row>
    <row r="100" spans="1:14" ht="12.75" hidden="1">
      <c r="A100" s="154"/>
      <c r="B100" s="155"/>
      <c r="C100" s="155"/>
      <c r="D100" s="155"/>
      <c r="E100" s="155"/>
      <c r="F100" s="155"/>
      <c r="G100" s="143"/>
      <c r="H100" s="43"/>
      <c r="I100" s="43"/>
      <c r="J100" s="43"/>
      <c r="K100" s="43"/>
      <c r="L100" s="43"/>
      <c r="M100" s="43"/>
      <c r="N100" s="43"/>
    </row>
    <row r="101" spans="1:14" ht="12.75" hidden="1">
      <c r="A101" s="154"/>
      <c r="B101" s="155"/>
      <c r="C101" s="155"/>
      <c r="D101" s="155"/>
      <c r="E101" s="155"/>
      <c r="F101" s="155"/>
      <c r="G101" s="143"/>
      <c r="H101" s="43"/>
      <c r="I101" s="43"/>
      <c r="J101" s="43"/>
      <c r="K101" s="43"/>
      <c r="L101" s="43"/>
      <c r="M101" s="43"/>
      <c r="N101" s="43"/>
    </row>
    <row r="102" spans="1:14" ht="12.75" hidden="1">
      <c r="A102" s="154"/>
      <c r="B102" s="143"/>
      <c r="C102" s="143"/>
      <c r="D102" s="155"/>
      <c r="E102" s="155"/>
      <c r="F102" s="155"/>
      <c r="G102" s="143"/>
      <c r="H102" s="43"/>
      <c r="I102" s="43"/>
      <c r="J102" s="43"/>
      <c r="K102" s="43"/>
      <c r="L102" s="43"/>
      <c r="M102" s="43"/>
      <c r="N102" s="43"/>
    </row>
    <row r="103" spans="1:14" ht="12.75" hidden="1">
      <c r="A103" s="154"/>
      <c r="B103" s="143"/>
      <c r="C103" s="143"/>
      <c r="D103" s="155"/>
      <c r="E103" s="155"/>
      <c r="F103" s="155"/>
      <c r="G103" s="143"/>
      <c r="H103" s="43"/>
      <c r="I103" s="43"/>
      <c r="J103" s="43"/>
      <c r="K103" s="43"/>
      <c r="L103" s="43"/>
      <c r="M103" s="43"/>
      <c r="N103" s="43"/>
    </row>
    <row r="104" spans="1:14" ht="12.75" hidden="1">
      <c r="A104" s="154"/>
      <c r="B104" s="155"/>
      <c r="C104" s="155" t="s">
        <v>62</v>
      </c>
      <c r="D104" s="155"/>
      <c r="E104" s="155"/>
      <c r="F104" s="155"/>
      <c r="G104" s="143"/>
      <c r="H104" s="43"/>
      <c r="I104" s="43"/>
      <c r="J104" s="43"/>
      <c r="K104" s="43"/>
      <c r="L104" s="43"/>
      <c r="M104" s="43"/>
      <c r="N104" s="43"/>
    </row>
    <row r="105" spans="1:14" ht="12.75" hidden="1">
      <c r="A105" s="154"/>
      <c r="B105" s="155" t="s">
        <v>58</v>
      </c>
      <c r="C105" s="155">
        <f>D99</f>
        <v>-0.93564744192501159</v>
      </c>
      <c r="D105" s="155"/>
      <c r="E105" s="155"/>
      <c r="F105" s="155"/>
      <c r="G105" s="143"/>
      <c r="H105" s="43"/>
      <c r="I105" s="43"/>
      <c r="J105" s="43"/>
      <c r="K105" s="43"/>
      <c r="L105" s="43"/>
      <c r="M105" s="43"/>
      <c r="N105" s="43"/>
    </row>
    <row r="106" spans="1:14" ht="12.75" hidden="1">
      <c r="A106" s="154"/>
      <c r="B106" s="155" t="s">
        <v>63</v>
      </c>
      <c r="C106" s="155">
        <f>('1'!M11+'1'!N10)/29039460.4020934*100</f>
        <v>-1.0908213527568598</v>
      </c>
      <c r="D106" s="155"/>
      <c r="E106" s="155"/>
      <c r="F106" s="155"/>
      <c r="G106" s="143"/>
      <c r="H106" s="43"/>
      <c r="I106" s="43"/>
      <c r="J106" s="43"/>
      <c r="K106" s="43"/>
      <c r="L106" s="43"/>
      <c r="M106" s="43"/>
      <c r="N106" s="43"/>
    </row>
    <row r="107" spans="1:14" ht="12.75" hidden="1">
      <c r="A107" s="154"/>
      <c r="B107" s="155" t="s">
        <v>64</v>
      </c>
      <c r="C107" s="155">
        <f>B99</f>
        <v>-1.0009999999999999</v>
      </c>
      <c r="D107" s="155"/>
      <c r="E107" s="155"/>
      <c r="F107" s="155"/>
      <c r="G107" s="143"/>
      <c r="H107" s="43"/>
      <c r="I107" s="43"/>
      <c r="J107" s="43"/>
      <c r="K107" s="43"/>
      <c r="L107" s="43"/>
      <c r="M107" s="43"/>
      <c r="N107" s="43"/>
    </row>
    <row r="108" spans="1:14" ht="12.75" hidden="1">
      <c r="A108" s="154"/>
      <c r="B108" s="155"/>
      <c r="C108" s="155"/>
      <c r="D108" s="155"/>
      <c r="E108" s="155"/>
      <c r="F108" s="155"/>
      <c r="G108" s="143"/>
      <c r="H108" s="43"/>
      <c r="I108" s="43"/>
      <c r="J108" s="43"/>
      <c r="K108" s="43"/>
      <c r="L108" s="43"/>
      <c r="M108" s="43"/>
      <c r="N108" s="43"/>
    </row>
    <row r="109" spans="1:14" ht="12.75" hidden="1">
      <c r="A109" s="154"/>
      <c r="B109" s="155"/>
      <c r="C109" s="155"/>
      <c r="D109" s="155"/>
      <c r="E109" s="155"/>
      <c r="F109" s="155"/>
      <c r="G109" s="143"/>
      <c r="H109" s="43"/>
      <c r="I109" s="43"/>
      <c r="J109" s="43"/>
      <c r="K109" s="43"/>
      <c r="L109" s="43"/>
      <c r="M109" s="43"/>
      <c r="N109" s="43"/>
    </row>
    <row r="110" spans="1:14" ht="12.75" hidden="1">
      <c r="A110" s="154"/>
      <c r="B110" s="155"/>
      <c r="C110" s="155"/>
      <c r="D110" s="155"/>
      <c r="E110" s="155"/>
      <c r="F110" s="155"/>
      <c r="G110" s="143"/>
      <c r="H110" s="43"/>
      <c r="I110" s="43"/>
      <c r="J110" s="43"/>
      <c r="K110" s="43"/>
      <c r="L110" s="43"/>
      <c r="M110" s="43"/>
      <c r="N110" s="43"/>
    </row>
    <row r="111" spans="1:14" ht="12.75" hidden="1">
      <c r="A111" s="154"/>
      <c r="B111" s="155"/>
      <c r="C111" s="155"/>
      <c r="D111" s="155"/>
      <c r="E111" s="155"/>
      <c r="F111" s="155"/>
      <c r="G111" s="143"/>
      <c r="H111" s="43"/>
      <c r="I111" s="43"/>
      <c r="J111" s="43"/>
      <c r="K111" s="43"/>
      <c r="L111" s="43"/>
      <c r="M111" s="43"/>
      <c r="N111" s="43"/>
    </row>
    <row r="112" spans="1:14" ht="12.75" hidden="1">
      <c r="A112" s="154"/>
      <c r="B112" s="155"/>
      <c r="C112" s="155"/>
      <c r="D112" s="155"/>
      <c r="E112" s="155"/>
      <c r="F112" s="155"/>
      <c r="G112" s="143"/>
      <c r="H112" s="43"/>
      <c r="I112" s="43"/>
      <c r="J112" s="43"/>
      <c r="K112" s="43"/>
      <c r="L112" s="43"/>
      <c r="M112" s="43"/>
      <c r="N112" s="43"/>
    </row>
    <row r="113" spans="1:14" ht="12.75" hidden="1">
      <c r="A113" s="154"/>
      <c r="B113" s="155"/>
      <c r="C113" s="155"/>
      <c r="D113" s="155"/>
      <c r="E113" s="155"/>
      <c r="F113" s="155"/>
      <c r="G113" s="143"/>
      <c r="H113" s="43"/>
      <c r="I113" s="43"/>
      <c r="J113" s="43"/>
      <c r="K113" s="43"/>
      <c r="L113" s="43"/>
      <c r="M113" s="43"/>
      <c r="N113" s="43"/>
    </row>
    <row r="114" spans="1:14" ht="12.75" hidden="1">
      <c r="A114" s="154"/>
      <c r="B114" s="155"/>
      <c r="C114" s="155"/>
      <c r="D114" s="155"/>
      <c r="E114" s="155"/>
      <c r="F114" s="155"/>
      <c r="G114" s="143"/>
      <c r="H114" s="43"/>
      <c r="I114" s="43"/>
      <c r="J114" s="43"/>
      <c r="K114" s="43"/>
      <c r="L114" s="43"/>
      <c r="M114" s="43"/>
      <c r="N114" s="43"/>
    </row>
    <row r="115" spans="1:14" ht="12.75" hidden="1">
      <c r="A115" s="154"/>
      <c r="B115" s="155"/>
      <c r="C115" s="155"/>
      <c r="D115" s="155"/>
      <c r="E115" s="155"/>
      <c r="F115" s="155"/>
      <c r="G115" s="143"/>
      <c r="H115" s="43"/>
      <c r="I115" s="43"/>
      <c r="J115" s="43"/>
      <c r="K115" s="43"/>
      <c r="L115" s="43"/>
      <c r="M115" s="43"/>
      <c r="N115" s="43"/>
    </row>
    <row r="116" spans="1:14" ht="12.75" hidden="1">
      <c r="A116" s="143"/>
      <c r="B116" s="143"/>
      <c r="C116" s="143"/>
      <c r="D116" s="143"/>
      <c r="E116" s="143"/>
      <c r="F116" s="143"/>
      <c r="G116" s="143"/>
      <c r="H116" s="43"/>
      <c r="I116" s="43"/>
      <c r="J116" s="43"/>
      <c r="K116" s="43"/>
      <c r="L116" s="43"/>
      <c r="M116" s="43"/>
      <c r="N116" s="43"/>
    </row>
    <row r="117" spans="1:14" ht="12.75" hidden="1">
      <c r="A117" s="143"/>
      <c r="B117" s="143"/>
      <c r="C117" s="143"/>
      <c r="D117" s="143"/>
      <c r="E117" s="143"/>
      <c r="F117" s="143"/>
      <c r="G117" s="143"/>
      <c r="H117" s="43"/>
      <c r="I117" s="43"/>
      <c r="J117" s="43"/>
      <c r="K117" s="43"/>
      <c r="L117" s="43"/>
      <c r="M117" s="43"/>
      <c r="N117" s="43"/>
    </row>
    <row r="118" spans="1:14" ht="12.75" hidden="1">
      <c r="A118" s="143"/>
      <c r="B118" s="143"/>
      <c r="C118" s="143"/>
      <c r="D118" s="143"/>
      <c r="E118" s="143"/>
      <c r="F118" s="143"/>
      <c r="G118" s="143"/>
      <c r="H118" s="43"/>
      <c r="I118" s="43"/>
      <c r="J118" s="43"/>
      <c r="K118" s="43"/>
      <c r="L118" s="43"/>
      <c r="M118" s="43"/>
      <c r="N118" s="43"/>
    </row>
    <row r="119" spans="1:14" ht="12.75" hidden="1">
      <c r="A119" s="143"/>
      <c r="B119" s="143"/>
      <c r="C119" s="143"/>
      <c r="D119" s="143"/>
      <c r="E119" s="143"/>
      <c r="F119" s="143"/>
      <c r="G119" s="143"/>
      <c r="H119" s="43"/>
      <c r="I119" s="43"/>
      <c r="J119" s="43"/>
      <c r="K119" s="43"/>
      <c r="L119" s="43"/>
      <c r="M119" s="43"/>
      <c r="N119" s="43"/>
    </row>
    <row r="120" spans="1:14" ht="12.75" hidden="1">
      <c r="A120" s="143"/>
      <c r="B120" s="143"/>
      <c r="C120" s="143"/>
      <c r="D120" s="143"/>
      <c r="E120" s="143"/>
      <c r="F120" s="143"/>
      <c r="G120" s="143"/>
      <c r="H120" s="43"/>
      <c r="I120" s="43"/>
      <c r="J120" s="43"/>
      <c r="K120" s="43"/>
      <c r="L120" s="43"/>
      <c r="M120" s="43"/>
      <c r="N120" s="43"/>
    </row>
    <row r="121" spans="1:14" ht="12.75" hidden="1">
      <c r="A121" s="143"/>
      <c r="B121" s="143"/>
      <c r="C121" s="143"/>
      <c r="D121" s="143"/>
      <c r="E121" s="143"/>
      <c r="F121" s="143"/>
      <c r="G121" s="143"/>
      <c r="H121" s="43"/>
      <c r="I121" s="43"/>
      <c r="J121" s="43"/>
      <c r="K121" s="43"/>
      <c r="L121" s="43"/>
      <c r="M121" s="43"/>
      <c r="N121" s="43"/>
    </row>
    <row r="122" spans="1:14" ht="12.75" hidden="1">
      <c r="A122" s="265" t="s">
        <v>57</v>
      </c>
      <c r="B122" s="266"/>
      <c r="C122" s="266"/>
      <c r="D122" s="266"/>
      <c r="E122" s="266"/>
      <c r="F122" s="267"/>
      <c r="G122" s="143"/>
      <c r="H122" s="43"/>
      <c r="I122" s="43"/>
      <c r="J122" s="43"/>
      <c r="K122" s="43"/>
      <c r="L122" s="43"/>
      <c r="M122" s="43"/>
      <c r="N122" s="43"/>
    </row>
    <row r="123" spans="1:14" ht="12.75" hidden="1">
      <c r="A123" s="144" t="s">
        <v>39</v>
      </c>
      <c r="B123" s="268" t="s">
        <v>28</v>
      </c>
      <c r="C123" s="269"/>
      <c r="D123" s="268" t="s">
        <v>40</v>
      </c>
      <c r="E123" s="269"/>
      <c r="F123" s="145" t="s">
        <v>25</v>
      </c>
      <c r="G123" s="143"/>
      <c r="H123" s="43"/>
      <c r="I123" s="43"/>
      <c r="J123" s="43"/>
      <c r="K123" s="43"/>
      <c r="L123" s="43"/>
      <c r="M123" s="43"/>
      <c r="N123" s="43"/>
    </row>
    <row r="124" spans="1:14" ht="12.75" hidden="1">
      <c r="A124" s="146">
        <v>1</v>
      </c>
      <c r="B124" s="147">
        <v>2</v>
      </c>
      <c r="C124" s="147">
        <v>3</v>
      </c>
      <c r="D124" s="147">
        <v>4</v>
      </c>
      <c r="E124" s="146">
        <v>5</v>
      </c>
      <c r="F124" s="147">
        <v>6</v>
      </c>
      <c r="G124" s="143"/>
      <c r="H124" s="43"/>
      <c r="I124" s="43"/>
      <c r="J124" s="43"/>
      <c r="K124" s="43"/>
      <c r="L124" s="43"/>
      <c r="M124" s="43"/>
      <c r="N124" s="43"/>
    </row>
    <row r="125" spans="1:14" ht="12.75" hidden="1">
      <c r="A125" s="148"/>
      <c r="B125" s="147" t="s">
        <v>42</v>
      </c>
      <c r="C125" s="147" t="s">
        <v>43</v>
      </c>
      <c r="D125" s="147" t="s">
        <v>42</v>
      </c>
      <c r="E125" s="147" t="s">
        <v>43</v>
      </c>
      <c r="F125" s="146" t="s">
        <v>42</v>
      </c>
      <c r="G125" s="143"/>
      <c r="H125" s="43"/>
      <c r="I125" s="43"/>
      <c r="J125" s="43"/>
      <c r="K125" s="43"/>
      <c r="L125" s="43"/>
      <c r="M125" s="43"/>
      <c r="N125" s="43"/>
    </row>
    <row r="126" spans="1:14" ht="12.75" hidden="1">
      <c r="A126" s="148"/>
      <c r="B126" s="149" t="s">
        <v>55</v>
      </c>
      <c r="C126" s="144" t="s">
        <v>44</v>
      </c>
      <c r="D126" s="149" t="s">
        <v>55</v>
      </c>
      <c r="E126" s="144" t="s">
        <v>44</v>
      </c>
      <c r="F126" s="148"/>
      <c r="G126" s="143"/>
      <c r="H126" s="43"/>
      <c r="I126" s="43"/>
      <c r="J126" s="43"/>
      <c r="K126" s="43"/>
      <c r="L126" s="43"/>
      <c r="M126" s="43"/>
      <c r="N126" s="43"/>
    </row>
    <row r="127" spans="1:14" ht="12.75" hidden="1">
      <c r="A127" s="150"/>
      <c r="B127" s="144">
        <v>2018</v>
      </c>
      <c r="C127" s="144">
        <v>2019</v>
      </c>
      <c r="D127" s="144" t="s">
        <v>67</v>
      </c>
      <c r="E127" s="144" t="s">
        <v>68</v>
      </c>
      <c r="F127" s="151"/>
      <c r="G127" s="143"/>
      <c r="H127" s="43"/>
      <c r="I127" s="43"/>
      <c r="J127" s="43"/>
      <c r="K127" s="43"/>
      <c r="L127" s="43"/>
      <c r="M127" s="43"/>
      <c r="N127" s="43"/>
    </row>
    <row r="128" spans="1:14" ht="12.75" hidden="1">
      <c r="A128" s="152" t="s">
        <v>45</v>
      </c>
      <c r="B128" s="153"/>
      <c r="C128" s="153">
        <f ca="1">K207/100*C207</f>
        <v>232486.79633326881</v>
      </c>
      <c r="D128" s="153"/>
      <c r="E128" s="153"/>
      <c r="F128" s="153"/>
      <c r="G128" s="143"/>
      <c r="H128" s="43"/>
      <c r="I128" s="43"/>
      <c r="J128" s="43"/>
      <c r="K128" s="43"/>
      <c r="L128" s="43"/>
      <c r="M128" s="43"/>
      <c r="N128" s="43"/>
    </row>
    <row r="129" spans="1:14" ht="12.75" hidden="1">
      <c r="A129" s="152" t="s">
        <v>46</v>
      </c>
      <c r="B129" s="153"/>
      <c r="C129" s="153"/>
      <c r="D129" s="153"/>
      <c r="E129" s="153"/>
      <c r="F129" s="153"/>
      <c r="G129" s="143"/>
      <c r="H129" s="43"/>
      <c r="I129" s="43"/>
      <c r="J129" s="43"/>
      <c r="K129" s="43"/>
      <c r="L129" s="43"/>
      <c r="M129" s="43"/>
      <c r="N129" s="43"/>
    </row>
    <row r="130" spans="1:14" ht="12.75" hidden="1">
      <c r="A130" s="152" t="s">
        <v>22</v>
      </c>
      <c r="B130" s="153"/>
      <c r="C130" s="153"/>
      <c r="D130" s="153"/>
      <c r="E130" s="153"/>
      <c r="F130" s="153"/>
      <c r="G130" s="143"/>
      <c r="H130" s="43"/>
      <c r="I130" s="43"/>
      <c r="J130" s="43"/>
      <c r="K130" s="43"/>
      <c r="L130" s="43"/>
      <c r="M130" s="43"/>
      <c r="N130" s="43"/>
    </row>
    <row r="131" spans="1:14" ht="12.75" hidden="1">
      <c r="A131" s="152" t="s">
        <v>47</v>
      </c>
      <c r="B131" s="153"/>
      <c r="C131" s="153"/>
      <c r="D131" s="153"/>
      <c r="E131" s="153"/>
      <c r="F131" s="153"/>
      <c r="G131" s="143"/>
      <c r="H131" s="43"/>
      <c r="I131" s="43"/>
      <c r="J131" s="43"/>
      <c r="K131" s="43"/>
      <c r="L131" s="43"/>
      <c r="M131" s="43"/>
      <c r="N131" s="43"/>
    </row>
    <row r="132" spans="1:14" ht="12.75" hidden="1">
      <c r="A132" s="152" t="s">
        <v>23</v>
      </c>
      <c r="B132" s="153"/>
      <c r="C132" s="153"/>
      <c r="D132" s="153"/>
      <c r="E132" s="153"/>
      <c r="F132" s="153"/>
      <c r="G132" s="143"/>
      <c r="H132" s="43"/>
      <c r="I132" s="43"/>
      <c r="J132" s="43"/>
      <c r="K132" s="43"/>
      <c r="L132" s="43"/>
      <c r="M132" s="43"/>
      <c r="N132" s="43"/>
    </row>
    <row r="133" spans="1:14" ht="12.75" hidden="1">
      <c r="A133" s="152" t="s">
        <v>48</v>
      </c>
      <c r="B133" s="153"/>
      <c r="C133" s="153"/>
      <c r="D133" s="153"/>
      <c r="E133" s="153"/>
      <c r="F133" s="153"/>
      <c r="G133" s="143"/>
      <c r="H133" s="43"/>
      <c r="I133" s="43"/>
      <c r="J133" s="43"/>
      <c r="K133" s="43"/>
      <c r="L133" s="43"/>
      <c r="M133" s="43"/>
      <c r="N133" s="43"/>
    </row>
    <row r="134" spans="1:14" ht="12.75" hidden="1">
      <c r="A134" s="152" t="s">
        <v>49</v>
      </c>
      <c r="B134" s="153"/>
      <c r="C134" s="153"/>
      <c r="D134" s="153"/>
      <c r="E134" s="153"/>
      <c r="F134" s="153"/>
      <c r="G134" s="143"/>
      <c r="H134" s="43"/>
      <c r="I134" s="43"/>
      <c r="J134" s="43"/>
      <c r="K134" s="43"/>
      <c r="L134" s="43"/>
      <c r="M134" s="43"/>
      <c r="N134" s="43"/>
    </row>
    <row r="135" spans="1:14" ht="12.75" hidden="1">
      <c r="A135" s="152" t="s">
        <v>50</v>
      </c>
      <c r="B135" s="153"/>
      <c r="C135" s="153"/>
      <c r="D135" s="153"/>
      <c r="E135" s="153"/>
      <c r="F135" s="153"/>
      <c r="G135" s="143"/>
      <c r="H135" s="43"/>
      <c r="I135" s="43"/>
      <c r="J135" s="43"/>
      <c r="K135" s="43"/>
      <c r="L135" s="43"/>
      <c r="M135" s="43"/>
      <c r="N135" s="43"/>
    </row>
    <row r="136" spans="1:14" ht="12.75" hidden="1">
      <c r="A136" s="152" t="s">
        <v>51</v>
      </c>
      <c r="B136" s="153"/>
      <c r="C136" s="153"/>
      <c r="D136" s="153"/>
      <c r="E136" s="153"/>
      <c r="F136" s="153"/>
      <c r="G136" s="143"/>
      <c r="H136" s="43"/>
      <c r="I136" s="43"/>
      <c r="J136" s="43"/>
      <c r="K136" s="43"/>
      <c r="L136" s="43"/>
      <c r="M136" s="43"/>
      <c r="N136" s="43"/>
    </row>
    <row r="137" spans="1:14" ht="12.75" hidden="1">
      <c r="A137" s="152" t="s">
        <v>52</v>
      </c>
      <c r="B137" s="153"/>
      <c r="C137" s="153"/>
      <c r="D137" s="153"/>
      <c r="E137" s="153"/>
      <c r="F137" s="153"/>
      <c r="G137" s="143"/>
      <c r="H137" s="43"/>
      <c r="I137" s="43"/>
      <c r="J137" s="43"/>
      <c r="K137" s="43"/>
      <c r="L137" s="43"/>
      <c r="M137" s="43"/>
      <c r="N137" s="43"/>
    </row>
    <row r="138" spans="1:14" ht="12.75" hidden="1">
      <c r="A138" s="152" t="s">
        <v>53</v>
      </c>
      <c r="B138" s="153"/>
      <c r="C138" s="153"/>
      <c r="D138" s="153"/>
      <c r="E138" s="153"/>
      <c r="F138" s="153"/>
      <c r="G138" s="143"/>
      <c r="H138" s="43"/>
      <c r="I138" s="43"/>
      <c r="J138" s="43"/>
      <c r="K138" s="43"/>
      <c r="L138" s="43"/>
      <c r="M138" s="43"/>
      <c r="N138" s="43"/>
    </row>
    <row r="139" spans="1:14" ht="12.75" hidden="1">
      <c r="A139" s="152" t="s">
        <v>54</v>
      </c>
      <c r="B139" s="153">
        <f>I207/100*B99</f>
        <v>-333822.80931999994</v>
      </c>
      <c r="C139" s="153"/>
      <c r="D139" s="153">
        <f>I207/100*D99</f>
        <v>-312028.42916731164</v>
      </c>
      <c r="E139" s="153"/>
      <c r="F139" s="153">
        <f>B139-D139</f>
        <v>-21794.380152688303</v>
      </c>
      <c r="G139" s="143"/>
      <c r="H139" s="43"/>
      <c r="I139" s="43"/>
      <c r="J139" s="43"/>
      <c r="K139" s="43"/>
      <c r="L139" s="43"/>
      <c r="M139" s="43"/>
      <c r="N139" s="43"/>
    </row>
    <row r="140" spans="1:14" ht="12.75" hidden="1">
      <c r="A140" s="154"/>
      <c r="B140" s="155"/>
      <c r="C140" s="155"/>
      <c r="D140" s="155"/>
      <c r="E140" s="155"/>
      <c r="F140" s="143"/>
      <c r="G140" s="143"/>
      <c r="H140" s="43"/>
      <c r="I140" s="43"/>
      <c r="J140" s="43"/>
      <c r="K140" s="43"/>
      <c r="L140" s="43"/>
      <c r="M140" s="43"/>
      <c r="N140" s="43"/>
    </row>
    <row r="141" spans="1:14" ht="12.75" hidden="1">
      <c r="A141" s="154"/>
      <c r="B141" s="155"/>
      <c r="C141" s="155"/>
      <c r="D141" s="155"/>
      <c r="E141" s="155"/>
      <c r="F141" s="143"/>
      <c r="G141" s="143"/>
      <c r="H141" s="43"/>
      <c r="I141" s="43"/>
      <c r="J141" s="43"/>
      <c r="K141" s="43"/>
      <c r="L141" s="43"/>
      <c r="M141" s="43"/>
      <c r="N141" s="43"/>
    </row>
    <row r="142" spans="1:14" ht="12.75" hidden="1">
      <c r="A142" s="154"/>
      <c r="B142" s="143"/>
      <c r="C142" s="143"/>
      <c r="D142" s="155"/>
      <c r="E142" s="155"/>
      <c r="F142" s="143"/>
      <c r="G142" s="143"/>
      <c r="H142" s="43"/>
      <c r="I142" s="43"/>
      <c r="J142" s="43"/>
      <c r="K142" s="43"/>
      <c r="L142" s="43"/>
      <c r="M142" s="43"/>
      <c r="N142" s="43"/>
    </row>
    <row r="143" spans="1:14" ht="12.75" hidden="1">
      <c r="A143" s="154"/>
      <c r="B143" s="143"/>
      <c r="C143" s="143"/>
      <c r="D143" s="155"/>
      <c r="E143" s="155"/>
      <c r="F143" s="143"/>
      <c r="G143" s="143"/>
      <c r="H143" s="43"/>
      <c r="I143" s="43"/>
      <c r="J143" s="43"/>
      <c r="K143" s="43"/>
      <c r="L143" s="43"/>
      <c r="M143" s="43"/>
      <c r="N143" s="43"/>
    </row>
    <row r="144" spans="1:14" ht="12.75" hidden="1">
      <c r="A144" s="154"/>
      <c r="B144" s="155"/>
      <c r="C144" s="155" t="s">
        <v>65</v>
      </c>
      <c r="D144" s="155"/>
      <c r="E144" s="155"/>
      <c r="F144" s="143"/>
      <c r="G144" s="143"/>
      <c r="H144" s="43"/>
      <c r="I144" s="43"/>
      <c r="J144" s="43"/>
      <c r="K144" s="43"/>
      <c r="L144" s="43"/>
      <c r="M144" s="43"/>
      <c r="N144" s="43"/>
    </row>
    <row r="145" spans="1:14" ht="12.75" hidden="1">
      <c r="A145" s="154"/>
      <c r="B145" s="155" t="s">
        <v>58</v>
      </c>
      <c r="C145" s="155">
        <f>D139</f>
        <v>-312028.42916731164</v>
      </c>
      <c r="D145" s="155"/>
      <c r="E145" s="155"/>
      <c r="F145" s="143"/>
      <c r="G145" s="143"/>
      <c r="H145" s="43"/>
      <c r="I145" s="43"/>
      <c r="J145" s="43"/>
      <c r="K145" s="43"/>
      <c r="L145" s="43"/>
      <c r="M145" s="43"/>
      <c r="N145" s="43"/>
    </row>
    <row r="146" spans="1:14" ht="12.75" hidden="1">
      <c r="A146" s="154"/>
      <c r="B146" s="155" t="s">
        <v>59</v>
      </c>
      <c r="C146" s="155">
        <f>'1'!M11+'1'!N10</f>
        <v>-316768.63479140785</v>
      </c>
      <c r="D146" s="155"/>
      <c r="E146" s="155"/>
      <c r="F146" s="143"/>
      <c r="G146" s="143"/>
      <c r="H146" s="43"/>
      <c r="I146" s="43"/>
      <c r="J146" s="43"/>
      <c r="K146" s="43"/>
      <c r="L146" s="43"/>
      <c r="M146" s="43"/>
      <c r="N146" s="43"/>
    </row>
    <row r="147" spans="1:14" ht="12.75" hidden="1">
      <c r="A147" s="154"/>
      <c r="B147" s="155" t="s">
        <v>60</v>
      </c>
      <c r="C147" s="155">
        <f>B139</f>
        <v>-333822.80931999994</v>
      </c>
      <c r="D147" s="155"/>
      <c r="E147" s="155"/>
      <c r="F147" s="143"/>
      <c r="G147" s="143"/>
      <c r="H147" s="43"/>
      <c r="I147" s="43"/>
      <c r="J147" s="43"/>
      <c r="K147" s="43"/>
      <c r="L147" s="43"/>
      <c r="M147" s="43"/>
      <c r="N147" s="43"/>
    </row>
    <row r="148" spans="1:14" ht="12.75" hidden="1">
      <c r="A148" s="154"/>
      <c r="B148" s="155"/>
      <c r="C148" s="155"/>
      <c r="D148" s="155"/>
      <c r="E148" s="155"/>
      <c r="F148" s="143"/>
      <c r="G148" s="143"/>
      <c r="H148" s="43"/>
      <c r="I148" s="43"/>
      <c r="J148" s="43"/>
      <c r="K148" s="43"/>
      <c r="L148" s="43"/>
      <c r="M148" s="43"/>
      <c r="N148" s="43"/>
    </row>
    <row r="149" spans="1:14" ht="12.75" hidden="1">
      <c r="A149" s="154"/>
      <c r="B149" s="155"/>
      <c r="C149" s="155"/>
      <c r="D149" s="155"/>
      <c r="E149" s="155"/>
      <c r="F149" s="143"/>
      <c r="G149" s="143"/>
      <c r="H149" s="43"/>
      <c r="I149" s="43"/>
      <c r="J149" s="43"/>
      <c r="K149" s="43"/>
      <c r="L149" s="43"/>
      <c r="M149" s="43"/>
      <c r="N149" s="43"/>
    </row>
    <row r="150" spans="1:14" ht="12.75" hidden="1">
      <c r="A150" s="154"/>
      <c r="B150" s="155"/>
      <c r="C150" s="155"/>
      <c r="D150" s="155"/>
      <c r="E150" s="155"/>
      <c r="F150" s="143"/>
      <c r="G150" s="143"/>
      <c r="H150" s="43"/>
      <c r="I150" s="43"/>
      <c r="J150" s="43"/>
      <c r="K150" s="43"/>
      <c r="L150" s="43"/>
      <c r="M150" s="43"/>
      <c r="N150" s="43"/>
    </row>
    <row r="151" spans="1:14" ht="12.75" hidden="1">
      <c r="A151" s="154"/>
      <c r="B151" s="155"/>
      <c r="C151" s="155"/>
      <c r="D151" s="155"/>
      <c r="E151" s="155"/>
      <c r="F151" s="143"/>
      <c r="G151" s="143"/>
      <c r="H151" s="43"/>
      <c r="I151" s="43"/>
      <c r="J151" s="43"/>
      <c r="K151" s="43"/>
      <c r="L151" s="43"/>
      <c r="M151" s="43"/>
      <c r="N151" s="43"/>
    </row>
    <row r="152" spans="1:14" ht="12.75" hidden="1">
      <c r="A152" s="154"/>
      <c r="B152" s="155"/>
      <c r="C152" s="155"/>
      <c r="D152" s="155"/>
      <c r="E152" s="155"/>
      <c r="F152" s="143"/>
      <c r="G152" s="143"/>
      <c r="H152" s="43"/>
      <c r="I152" s="43"/>
      <c r="J152" s="43"/>
      <c r="K152" s="43"/>
      <c r="L152" s="43"/>
      <c r="M152" s="43"/>
      <c r="N152" s="43"/>
    </row>
    <row r="153" spans="1:14" ht="12.75" hidden="1">
      <c r="A153" s="154"/>
      <c r="B153" s="155"/>
      <c r="C153" s="155"/>
      <c r="D153" s="155"/>
      <c r="E153" s="155"/>
      <c r="F153" s="143"/>
      <c r="G153" s="143"/>
      <c r="H153" s="43"/>
      <c r="I153" s="43"/>
      <c r="J153" s="43"/>
      <c r="K153" s="43"/>
      <c r="L153" s="43"/>
      <c r="M153" s="43"/>
      <c r="N153" s="43"/>
    </row>
    <row r="154" spans="1:14" ht="12.75" hidden="1">
      <c r="A154" s="154"/>
      <c r="B154" s="155"/>
      <c r="C154" s="155"/>
      <c r="D154" s="155"/>
      <c r="E154" s="155"/>
      <c r="F154" s="143"/>
      <c r="G154" s="143"/>
      <c r="H154" s="43"/>
      <c r="I154" s="43"/>
      <c r="J154" s="43"/>
      <c r="K154" s="43"/>
      <c r="L154" s="43"/>
      <c r="M154" s="43"/>
      <c r="N154" s="43"/>
    </row>
    <row r="155" spans="1:14" ht="12.75" hidden="1">
      <c r="A155" s="143"/>
      <c r="B155" s="143"/>
      <c r="C155" s="143"/>
      <c r="D155" s="143"/>
      <c r="E155" s="143"/>
      <c r="F155" s="143"/>
      <c r="G155" s="143"/>
      <c r="H155" s="43"/>
      <c r="I155" s="43"/>
      <c r="J155" s="43"/>
      <c r="K155" s="43"/>
      <c r="L155" s="43"/>
      <c r="M155" s="43"/>
      <c r="N155" s="43"/>
    </row>
    <row r="156" spans="1:14" ht="12.75" hidden="1">
      <c r="A156" s="143"/>
      <c r="B156" s="143"/>
      <c r="C156" s="143"/>
      <c r="D156" s="143"/>
      <c r="E156" s="143"/>
      <c r="F156" s="143"/>
      <c r="G156" s="143"/>
      <c r="H156" s="43"/>
      <c r="I156" s="43"/>
      <c r="J156" s="43"/>
      <c r="K156" s="43"/>
      <c r="L156" s="43"/>
      <c r="M156" s="43"/>
      <c r="N156" s="43"/>
    </row>
    <row r="157" spans="1:14" ht="19.5" hidden="1" customHeight="1">
      <c r="A157" s="143"/>
      <c r="B157" s="143"/>
      <c r="C157" s="143"/>
      <c r="D157" s="143"/>
      <c r="E157" s="143"/>
      <c r="F157" s="143"/>
      <c r="G157" s="143"/>
      <c r="H157" s="43"/>
      <c r="I157" s="43"/>
      <c r="J157" s="43"/>
      <c r="K157" s="43"/>
      <c r="L157" s="43"/>
      <c r="M157" s="43"/>
      <c r="N157" s="43"/>
    </row>
    <row r="158" spans="1:14" ht="12.75" hidden="1">
      <c r="A158" s="143"/>
      <c r="B158" s="143"/>
      <c r="C158" s="143"/>
      <c r="D158" s="143"/>
      <c r="E158" s="143"/>
      <c r="F158" s="143"/>
      <c r="G158" s="143"/>
      <c r="H158" s="43"/>
      <c r="I158" s="43"/>
      <c r="J158" s="43"/>
      <c r="K158" s="43"/>
      <c r="L158" s="43"/>
      <c r="M158" s="43"/>
      <c r="N158" s="43"/>
    </row>
    <row r="159" spans="1:14" ht="11.25" hidden="1" customHeight="1">
      <c r="A159" s="143"/>
      <c r="B159" s="143"/>
      <c r="C159" s="143"/>
      <c r="D159" s="143"/>
      <c r="E159" s="143"/>
      <c r="F159" s="143"/>
      <c r="G159" s="143"/>
      <c r="H159" s="43"/>
      <c r="I159" s="43"/>
      <c r="J159" s="43"/>
      <c r="K159" s="43"/>
      <c r="L159" s="43"/>
      <c r="M159" s="43"/>
      <c r="N159" s="43"/>
    </row>
    <row r="160" spans="1:14" ht="13.5" hidden="1" customHeight="1">
      <c r="A160" s="143"/>
      <c r="B160" s="143"/>
      <c r="C160" s="143"/>
      <c r="D160" s="143"/>
      <c r="E160" s="143"/>
      <c r="F160" s="143"/>
      <c r="G160" s="143"/>
      <c r="H160" s="43"/>
      <c r="I160" s="43"/>
      <c r="J160" s="43"/>
      <c r="K160" s="43"/>
      <c r="L160" s="43"/>
      <c r="M160" s="43"/>
      <c r="N160" s="43"/>
    </row>
    <row r="161" spans="1:14" ht="15.75" hidden="1" customHeight="1">
      <c r="A161" s="143"/>
      <c r="B161" s="143"/>
      <c r="C161" s="143"/>
      <c r="D161" s="143"/>
      <c r="E161" s="143"/>
      <c r="F161" s="143"/>
      <c r="G161" s="143"/>
      <c r="H161" s="43"/>
      <c r="I161" s="43"/>
      <c r="J161" s="43"/>
      <c r="K161" s="43"/>
      <c r="L161" s="43"/>
      <c r="M161" s="43"/>
      <c r="N161" s="43"/>
    </row>
    <row r="162" spans="1:14" ht="13.5" customHeight="1">
      <c r="A162" s="143"/>
      <c r="B162" s="143"/>
      <c r="C162" s="143"/>
      <c r="D162" s="143"/>
      <c r="E162" s="143"/>
      <c r="F162" s="143"/>
      <c r="G162" s="143"/>
      <c r="H162" s="43"/>
      <c r="I162" s="43"/>
      <c r="J162" s="43"/>
      <c r="K162" s="43"/>
      <c r="L162" s="43"/>
      <c r="M162" s="43"/>
      <c r="N162" s="43"/>
    </row>
    <row r="163" spans="1:14" ht="12.75">
      <c r="A163" s="265" t="s">
        <v>71</v>
      </c>
      <c r="B163" s="266"/>
      <c r="C163" s="266"/>
      <c r="D163" s="266"/>
      <c r="E163" s="266"/>
      <c r="F163" s="267"/>
      <c r="G163" s="143"/>
      <c r="H163" s="43"/>
      <c r="I163" s="43"/>
      <c r="J163" s="43"/>
      <c r="K163" s="43"/>
      <c r="L163" s="43"/>
      <c r="M163" s="43"/>
      <c r="N163" s="43"/>
    </row>
    <row r="164" spans="1:14" ht="12.75">
      <c r="A164" s="144" t="s">
        <v>39</v>
      </c>
      <c r="B164" s="268" t="s">
        <v>28</v>
      </c>
      <c r="C164" s="269"/>
      <c r="D164" s="268" t="s">
        <v>69</v>
      </c>
      <c r="E164" s="269"/>
      <c r="F164" s="145" t="s">
        <v>25</v>
      </c>
      <c r="G164" s="143"/>
      <c r="H164" s="43"/>
      <c r="I164" s="43"/>
      <c r="J164" s="43"/>
      <c r="K164" s="43"/>
      <c r="L164" s="43"/>
      <c r="M164" s="43"/>
      <c r="N164" s="43"/>
    </row>
    <row r="165" spans="1:14" ht="12.75">
      <c r="A165" s="146">
        <v>1</v>
      </c>
      <c r="B165" s="147">
        <v>2</v>
      </c>
      <c r="C165" s="147">
        <v>3</v>
      </c>
      <c r="D165" s="147">
        <v>4</v>
      </c>
      <c r="E165" s="146">
        <v>5</v>
      </c>
      <c r="F165" s="147">
        <v>6</v>
      </c>
      <c r="G165" s="143"/>
      <c r="H165" s="43"/>
      <c r="I165" s="43"/>
      <c r="J165" s="43"/>
      <c r="K165" s="43"/>
      <c r="L165" s="43"/>
      <c r="M165" s="43"/>
      <c r="N165" s="43"/>
    </row>
    <row r="166" spans="1:14" ht="12.75">
      <c r="A166" s="148"/>
      <c r="B166" s="147" t="s">
        <v>90</v>
      </c>
      <c r="C166" s="147" t="s">
        <v>42</v>
      </c>
      <c r="D166" s="147" t="s">
        <v>90</v>
      </c>
      <c r="E166" s="147" t="s">
        <v>42</v>
      </c>
      <c r="F166" s="146" t="s">
        <v>42</v>
      </c>
      <c r="G166" s="143"/>
      <c r="H166" s="43"/>
      <c r="I166" s="43"/>
      <c r="J166" s="43"/>
      <c r="K166" s="43"/>
      <c r="L166" s="43"/>
      <c r="M166" s="43"/>
      <c r="N166" s="43"/>
    </row>
    <row r="167" spans="1:14" ht="12.75">
      <c r="A167" s="150"/>
      <c r="B167" s="144">
        <v>2023</v>
      </c>
      <c r="C167" s="144">
        <v>2024</v>
      </c>
      <c r="D167" s="144" t="s">
        <v>149</v>
      </c>
      <c r="E167" s="144" t="s">
        <v>150</v>
      </c>
      <c r="F167" s="203"/>
      <c r="G167" s="143"/>
      <c r="H167" s="43"/>
      <c r="I167" s="43"/>
      <c r="J167" s="43"/>
      <c r="K167" s="43"/>
      <c r="L167" s="43"/>
      <c r="M167" s="43"/>
      <c r="N167" s="43"/>
    </row>
    <row r="168" spans="1:14" ht="12.75">
      <c r="A168" s="152" t="s">
        <v>45</v>
      </c>
      <c r="B168" s="156">
        <f ca="1">IF(INDIRECT(ADDRESS(ROW('1'!AK$11),COLUMN('1'!AA10)+ROW(A2)+39,1,1,"1"))="","",INDIRECT(ADDRESS(ROW('1'!AK$11),COLUMN('1'!AA10)+ROW(A1)+39,1,1,"1")))</f>
        <v>223039.36800000002</v>
      </c>
      <c r="C168" s="157">
        <f ca="1">IF(INDIRECT(ADDRESS(ROW('1'!AK$11),COLUMN('1'!AA10)+ROW(A2)+52,1,1,"1"))="","",INDIRECT(ADDRESS(ROW('1'!AK$11),COLUMN('1'!AA10)+ROW(A1)+52,1,1,"1")))</f>
        <v>253732.15099999984</v>
      </c>
      <c r="D168" s="157">
        <f>'1'!$BN$11*ROW(A1)/12</f>
        <v>-163819.93217357653</v>
      </c>
      <c r="E168" s="157">
        <f>'1'!$CH$11*ROW(A1)/12</f>
        <v>-148498.11121671865</v>
      </c>
      <c r="F168" s="156">
        <f ca="1">IFERROR(C168-E168,"")</f>
        <v>402230.26221671852</v>
      </c>
      <c r="G168" s="143"/>
      <c r="H168" s="43"/>
      <c r="I168" s="43"/>
      <c r="J168" s="43"/>
      <c r="K168" s="43"/>
      <c r="L168" s="43"/>
      <c r="M168" s="43"/>
      <c r="N168" s="43"/>
    </row>
    <row r="169" spans="1:14" ht="12.75">
      <c r="A169" s="152" t="s">
        <v>46</v>
      </c>
      <c r="B169" s="156">
        <f ca="1">IF(INDIRECT(ADDRESS(ROW('1'!AK$11),COLUMN('1'!AA11)+ROW(A3)+39,1,1,"1"))="","",INDIRECT(ADDRESS(ROW('1'!AK$11),COLUMN('1'!AA11)+ROW(A2)+39,1,1,"1")))</f>
        <v>147311.84300000034</v>
      </c>
      <c r="C169" s="157">
        <f ca="1">IF(INDIRECT(ADDRESS(ROW('1'!AK$11),COLUMN('1'!AA11)+ROW(A3)+52,1,1,"1"))="","",INDIRECT(ADDRESS(ROW('1'!AK$11),COLUMN('1'!AA11)+ROW(A2)+52,1,1,"1")))</f>
        <v>180870.99599999981</v>
      </c>
      <c r="D169" s="157">
        <f>'1'!$BN$11*ROW(A2)/12</f>
        <v>-327639.86434715305</v>
      </c>
      <c r="E169" s="157">
        <f>'1'!$CH$11*ROW(A2)/12</f>
        <v>-296996.2224334373</v>
      </c>
      <c r="F169" s="156">
        <f t="shared" ref="F169:F179" ca="1" si="0">IFERROR(C169-E169,"")</f>
        <v>477867.21843343711</v>
      </c>
      <c r="G169" s="206"/>
      <c r="H169" s="43"/>
      <c r="I169" s="43"/>
      <c r="J169" s="43"/>
      <c r="K169" s="43"/>
      <c r="L169" s="43"/>
      <c r="M169" s="43"/>
      <c r="N169" s="43"/>
    </row>
    <row r="170" spans="1:14" ht="12.75">
      <c r="A170" s="152" t="s">
        <v>22</v>
      </c>
      <c r="B170" s="156">
        <f ca="1">IF(INDIRECT(ADDRESS(ROW('1'!AK$11),COLUMN('1'!AA12)+ROW(A4)+39,1,1,"1"))="","",INDIRECT(ADDRESS(ROW('1'!AK$11),COLUMN('1'!AA12)+ROW(A3)+39,1,1,"1")))</f>
        <v>-264068.62600000063</v>
      </c>
      <c r="C170" s="157">
        <f ca="1">IF(INDIRECT(ADDRESS(ROW('1'!AK$11),COLUMN('1'!AA12)+ROW(A4)+52,1,1,"1"))="","",INDIRECT(ADDRESS(ROW('1'!AK$11),COLUMN('1'!AA12)+ROW(A3)+52,1,1,"1")))</f>
        <v>41575.773999999743</v>
      </c>
      <c r="D170" s="157">
        <f>'1'!$BN$11*ROW(A3)/12</f>
        <v>-491459.79652072955</v>
      </c>
      <c r="E170" s="157">
        <f>'1'!$CH$11*ROW(A3)/12</f>
        <v>-445494.33365015592</v>
      </c>
      <c r="F170" s="156">
        <f t="shared" ca="1" si="0"/>
        <v>487070.10765015567</v>
      </c>
      <c r="G170" s="206"/>
      <c r="H170" s="43"/>
      <c r="I170" s="43"/>
      <c r="J170" s="43"/>
      <c r="K170" s="43"/>
      <c r="L170" s="43"/>
      <c r="M170" s="43"/>
      <c r="N170" s="43"/>
    </row>
    <row r="171" spans="1:14" ht="12.75">
      <c r="A171" s="152" t="s">
        <v>47</v>
      </c>
      <c r="B171" s="156">
        <f ca="1">IF(INDIRECT(ADDRESS(ROW('1'!AK$11),COLUMN('1'!AA13)+ROW(A5)+39,1,1,"1"))="","",INDIRECT(ADDRESS(ROW('1'!AK$11),COLUMN('1'!AA13)+ROW(A4)+39,1,1,"1")))</f>
        <v>-171713.07600000035</v>
      </c>
      <c r="C171" s="157">
        <f ca="1">IF(INDIRECT(ADDRESS(ROW('1'!AK$11),COLUMN('1'!AA13)+ROW(A5)+52,1,1,"1"))="","",INDIRECT(ADDRESS(ROW('1'!AK$11),COLUMN('1'!AA13)+ROW(A4)+52,1,1,"1")))</f>
        <v>-96080.123999999836</v>
      </c>
      <c r="D171" s="157">
        <f>'1'!$BN$11*ROW(A4)/12</f>
        <v>-655279.7286943061</v>
      </c>
      <c r="E171" s="157">
        <f>'1'!$CH$11*ROW(A4)/12</f>
        <v>-593992.4448668746</v>
      </c>
      <c r="F171" s="156">
        <f t="shared" ca="1" si="0"/>
        <v>497912.32086687477</v>
      </c>
      <c r="G171" s="143"/>
      <c r="H171" s="43"/>
      <c r="I171" s="43"/>
      <c r="J171" s="43"/>
      <c r="K171" s="43"/>
      <c r="L171" s="43"/>
      <c r="M171" s="43"/>
      <c r="N171" s="43"/>
    </row>
    <row r="172" spans="1:14" ht="12.75">
      <c r="A172" s="152" t="s">
        <v>23</v>
      </c>
      <c r="B172" s="156">
        <f ca="1">IF(INDIRECT(ADDRESS(ROW('1'!AK$11),COLUMN('1'!AA14)+ROW(A6)+39,1,1,"1"))="","",INDIRECT(ADDRESS(ROW('1'!AK$11),COLUMN('1'!AA14)+ROW(A5)+39,1,1,"1")))</f>
        <v>-54726.190999999642</v>
      </c>
      <c r="C172" s="157">
        <f ca="1">IF(INDIRECT(ADDRESS(ROW('1'!AK$11),COLUMN('1'!AA14)+ROW(A6)+52,1,1,"1"))="","",INDIRECT(ADDRESS(ROW('1'!AK$11),COLUMN('1'!AA14)+ROW(A5)+52,1,1,"1")))</f>
        <v>253236.02000000048</v>
      </c>
      <c r="D172" s="157">
        <f>'1'!$BN$11*ROW(A5)/12</f>
        <v>-819099.66086788254</v>
      </c>
      <c r="E172" s="157">
        <f>'1'!$CH$11*ROW(A5)/12</f>
        <v>-742490.55608359317</v>
      </c>
      <c r="F172" s="156">
        <f t="shared" ca="1" si="0"/>
        <v>995726.57608359365</v>
      </c>
      <c r="G172" s="189"/>
      <c r="H172" s="43"/>
      <c r="I172" s="43"/>
      <c r="J172" s="43"/>
      <c r="K172" s="43"/>
      <c r="L172" s="43"/>
      <c r="M172" s="43"/>
      <c r="N172" s="43"/>
    </row>
    <row r="173" spans="1:14" ht="12.75">
      <c r="A173" s="152" t="s">
        <v>48</v>
      </c>
      <c r="B173" s="156">
        <f ca="1">IF(INDIRECT(ADDRESS(ROW('1'!AK$11),COLUMN('1'!AA15)+ROW(A7)+39,1,1,"1"))="","",INDIRECT(ADDRESS(ROW('1'!AK$11),COLUMN('1'!AA15)+ROW(A6)+39,1,1,"1")))</f>
        <v>-137743.26200000104</v>
      </c>
      <c r="C173" s="157">
        <f ca="1">IF(INDIRECT(ADDRESS(ROW('1'!AK$11),COLUMN('1'!AA15)+ROW(A7)+52,1,1,"1"))="","",INDIRECT(ADDRESS(ROW('1'!AK$11),COLUMN('1'!AA15)+ROW(A6)+52,1,1,"1")))</f>
        <v>604002.0150000006</v>
      </c>
      <c r="D173" s="157">
        <f>'1'!$BN$11*ROW(A6)/12</f>
        <v>-982919.5930414591</v>
      </c>
      <c r="E173" s="157">
        <f>'1'!$CH$11*ROW(A6)/12</f>
        <v>-890988.66730031185</v>
      </c>
      <c r="F173" s="156">
        <f t="shared" ca="1" si="0"/>
        <v>1494990.6823003124</v>
      </c>
      <c r="G173" s="192"/>
      <c r="H173" s="43"/>
      <c r="I173" s="43"/>
      <c r="J173" s="43"/>
      <c r="K173" s="43"/>
      <c r="L173" s="43"/>
      <c r="M173" s="43"/>
      <c r="N173" s="43"/>
    </row>
    <row r="174" spans="1:14" ht="12.75">
      <c r="A174" s="152" t="s">
        <v>49</v>
      </c>
      <c r="B174" s="156">
        <f ca="1">IF(INDIRECT(ADDRESS(ROW('1'!AK$11),COLUMN('1'!AA16)+ROW(A8)+39,1,1,"1"))="","",INDIRECT(ADDRESS(ROW('1'!AK$11),COLUMN('1'!AA16)+ROW(A7)+39,1,1,"1")))</f>
        <v>88248.137000000104</v>
      </c>
      <c r="C174" s="157" t="str">
        <f ca="1">IF(INDIRECT(ADDRESS(ROW('1'!AK$11),COLUMN('1'!AA16)+ROW(A8)+52,1,1,"1"))="","",INDIRECT(ADDRESS(ROW('1'!AK$11),COLUMN('1'!AA16)+ROW(A7)+52,1,1,"1")))</f>
        <v/>
      </c>
      <c r="D174" s="157">
        <f>'1'!$BN$11*ROW(A7)/12</f>
        <v>-1146739.5252150355</v>
      </c>
      <c r="E174" s="157">
        <f>'1'!$CH$11*ROW(A7)/12</f>
        <v>-1039486.7785170305</v>
      </c>
      <c r="F174" s="156" t="str">
        <f t="shared" ca="1" si="0"/>
        <v/>
      </c>
      <c r="G174" s="192"/>
      <c r="H174" s="43"/>
      <c r="I174" s="43"/>
      <c r="J174" s="43"/>
      <c r="K174" s="43"/>
      <c r="L174" s="43"/>
      <c r="M174" s="43"/>
      <c r="N174" s="43"/>
    </row>
    <row r="175" spans="1:14" ht="12.75">
      <c r="A175" s="152" t="s">
        <v>50</v>
      </c>
      <c r="B175" s="156">
        <f ca="1">IF(INDIRECT(ADDRESS(ROW('1'!AK$11),COLUMN('1'!AA17)+ROW(A9)+39,1,1,"1"))="","",INDIRECT(ADDRESS(ROW('1'!AK$11),COLUMN('1'!AA17)+ROW(A8)+39,1,1,"1")))</f>
        <v>68812.632999999449</v>
      </c>
      <c r="C175" s="157" t="str">
        <f ca="1">IF(INDIRECT(ADDRESS(ROW('1'!AK$11),COLUMN('1'!AA17)+ROW(A9)+52,1,1,"1"))="","",INDIRECT(ADDRESS(ROW('1'!AK$11),COLUMN('1'!AA17)+ROW(A8)+52,1,1,"1")))</f>
        <v/>
      </c>
      <c r="D175" s="157">
        <f>'1'!$BN$11*ROW(A8)/12</f>
        <v>-1310559.4573886122</v>
      </c>
      <c r="E175" s="157">
        <f>'1'!$CH$11*ROW(A8)/12</f>
        <v>-1187984.8897337492</v>
      </c>
      <c r="F175" s="156" t="str">
        <f t="shared" ca="1" si="0"/>
        <v/>
      </c>
      <c r="G175" s="143"/>
      <c r="H175" s="43"/>
      <c r="I175" s="43"/>
      <c r="J175" s="43"/>
      <c r="K175" s="43"/>
      <c r="L175" s="43"/>
      <c r="M175" s="43"/>
      <c r="N175" s="43"/>
    </row>
    <row r="176" spans="1:14" ht="12.75">
      <c r="A176" s="152" t="s">
        <v>51</v>
      </c>
      <c r="B176" s="156">
        <f ca="1">IF(INDIRECT(ADDRESS(ROW('1'!AK$11),COLUMN('1'!AA18)+ROW(A10)+39,1,1,"1"))="","",INDIRECT(ADDRESS(ROW('1'!AK$11),COLUMN('1'!AA18)+ROW(A9)+39,1,1,"1")))</f>
        <v>58478.143000004813</v>
      </c>
      <c r="C176" s="157" t="str">
        <f ca="1">IF(INDIRECT(ADDRESS(ROW('1'!AK$11),COLUMN('1'!AA18)+ROW(A10)+52,1,1,"1"))="","",INDIRECT(ADDRESS(ROW('1'!AK$11),COLUMN('1'!AA18)+ROW(A9)+52,1,1,"1")))</f>
        <v/>
      </c>
      <c r="D176" s="157">
        <f>'1'!$BN$11*ROW(A9)/12</f>
        <v>-1474379.3895621886</v>
      </c>
      <c r="E176" s="157">
        <f>'1'!$CH$11*ROW(A9)/12</f>
        <v>-1336483.0009504678</v>
      </c>
      <c r="F176" s="156" t="str">
        <f t="shared" ca="1" si="0"/>
        <v/>
      </c>
      <c r="G176" s="143"/>
      <c r="H176" s="43"/>
      <c r="I176" s="43"/>
      <c r="J176" s="43"/>
      <c r="K176" s="43"/>
      <c r="L176" s="43"/>
      <c r="M176" s="43"/>
      <c r="N176" s="43"/>
    </row>
    <row r="177" spans="1:14" ht="12.75">
      <c r="A177" s="152" t="s">
        <v>52</v>
      </c>
      <c r="B177" s="156">
        <f ca="1">IF(INDIRECT(ADDRESS(ROW('1'!AK$11),COLUMN('1'!AA19)+ROW(A11)+39,1,1,"1"))="","",INDIRECT(ADDRESS(ROW('1'!AK$11),COLUMN('1'!AA19)+ROW(A10)+39,1,1,"1")))</f>
        <v>-148160.34800000302</v>
      </c>
      <c r="C177" s="157" t="str">
        <f ca="1">IF(INDIRECT(ADDRESS(ROW('1'!AK$11),COLUMN('1'!AA19)+ROW(A11)+52,1,1,"1"))="","",INDIRECT(ADDRESS(ROW('1'!AK$11),COLUMN('1'!AA19)+ROW(A10)+52,1,1,"1")))</f>
        <v/>
      </c>
      <c r="D177" s="157">
        <f>'1'!$BN$11*ROW(A10)/12</f>
        <v>-1638199.3217357651</v>
      </c>
      <c r="E177" s="157">
        <f>'1'!$CH$11*ROW(A10)/12</f>
        <v>-1484981.1121671863</v>
      </c>
      <c r="F177" s="156" t="str">
        <f t="shared" ca="1" si="0"/>
        <v/>
      </c>
      <c r="G177" s="143"/>
      <c r="H177" s="43"/>
      <c r="I177" s="43"/>
      <c r="J177" s="43"/>
      <c r="K177" s="43"/>
      <c r="L177" s="43"/>
      <c r="M177" s="43"/>
      <c r="N177" s="43"/>
    </row>
    <row r="178" spans="1:14" ht="12.75">
      <c r="A178" s="152" t="s">
        <v>53</v>
      </c>
      <c r="B178" s="156">
        <f ca="1">IF(INDIRECT(ADDRESS(ROW('1'!AK$11),COLUMN('1'!AA20)+ROW(A12)+39,1,1,"1"))="","",INDIRECT(ADDRESS(ROW('1'!AK$11),COLUMN('1'!AA20)+ROW(A11)+39,1,1,"1")))</f>
        <v>-265174.74899999984</v>
      </c>
      <c r="C178" s="157" t="str">
        <f ca="1">IF(INDIRECT(ADDRESS(ROW('1'!AK$11),COLUMN('1'!AA20)+ROW(A12)+52,1,1,"1"))="","",INDIRECT(ADDRESS(ROW('1'!AK$11),COLUMN('1'!AA20)+ROW(A11)+52,1,1,"1")))</f>
        <v/>
      </c>
      <c r="D178" s="157">
        <f>'1'!$BN$11*ROW(A11)/12</f>
        <v>-1802019.2539093418</v>
      </c>
      <c r="E178" s="157">
        <f>'1'!$CH$11*ROW(A11)/12</f>
        <v>-1633479.2233839051</v>
      </c>
      <c r="F178" s="156" t="str">
        <f t="shared" ca="1" si="0"/>
        <v/>
      </c>
      <c r="G178" s="143"/>
      <c r="H178" s="43"/>
      <c r="I178" s="43"/>
      <c r="J178" s="43"/>
      <c r="K178" s="43"/>
      <c r="L178" s="43"/>
      <c r="M178" s="43"/>
      <c r="N178" s="43"/>
    </row>
    <row r="179" spans="1:14" ht="12.75">
      <c r="A179" s="152" t="s">
        <v>54</v>
      </c>
      <c r="B179" s="156">
        <f ca="1">IF(INDIRECT(ADDRESS(ROW('1'!AK$11),COLUMN('1'!AA21)+ROW(A13)+39,1,1,"1"))="","",INDIRECT(ADDRESS(ROW('1'!AK$11),COLUMN('1'!AA21)+ROW(A12)+39,1,1,"1")))</f>
        <v>-1422913.790000001</v>
      </c>
      <c r="C179" s="157" t="str">
        <f ca="1">IF(INDIRECT(ADDRESS(ROW('1'!AK$11),COLUMN('1'!AA21)+ROW(A13)+52,1,1,"1"))="","",INDIRECT(ADDRESS(ROW('1'!AK$11),COLUMN('1'!AA21)+ROW(A12)+52,1,1,"1")))</f>
        <v/>
      </c>
      <c r="D179" s="157">
        <f>'1'!$BN$11*ROW(A12)/12</f>
        <v>-1965839.1860829182</v>
      </c>
      <c r="E179" s="157">
        <f>'1'!$CH$11*ROW(A12)/12</f>
        <v>-1781977.3346006237</v>
      </c>
      <c r="F179" s="156" t="str">
        <f t="shared" ca="1" si="0"/>
        <v/>
      </c>
      <c r="G179" s="143"/>
      <c r="H179" s="43"/>
      <c r="I179" s="43"/>
      <c r="J179" s="43"/>
      <c r="K179" s="43"/>
      <c r="L179" s="43"/>
      <c r="M179" s="43"/>
      <c r="N179" s="43"/>
    </row>
    <row r="180" spans="1:14" ht="12.75">
      <c r="A180" s="143"/>
      <c r="B180" s="143"/>
      <c r="C180" s="143"/>
      <c r="D180" s="143"/>
      <c r="E180" s="143"/>
      <c r="F180" s="143"/>
      <c r="G180" s="143"/>
      <c r="H180" s="43"/>
      <c r="I180" s="43"/>
      <c r="J180" s="43"/>
      <c r="K180" s="43"/>
      <c r="L180" s="43"/>
      <c r="M180" s="43"/>
      <c r="N180" s="43"/>
    </row>
    <row r="181" spans="1:14" ht="12.75">
      <c r="A181" s="143"/>
      <c r="B181" s="143"/>
      <c r="C181" s="143"/>
      <c r="D181" s="143"/>
      <c r="E181" s="143"/>
      <c r="F181" s="143"/>
      <c r="G181" s="143"/>
      <c r="H181" s="43"/>
      <c r="I181" s="43"/>
      <c r="J181" s="43"/>
      <c r="K181" s="43"/>
      <c r="L181" s="43"/>
      <c r="M181" s="43"/>
      <c r="N181" s="43"/>
    </row>
    <row r="182" spans="1:14" ht="12.75">
      <c r="A182" s="143"/>
      <c r="B182" s="143"/>
      <c r="C182" s="143"/>
      <c r="D182" s="143"/>
      <c r="E182" s="143"/>
      <c r="F182" s="143"/>
      <c r="G182" s="143"/>
      <c r="H182" s="43"/>
      <c r="I182" s="43"/>
      <c r="J182" s="43"/>
      <c r="K182" s="43"/>
      <c r="L182" s="43"/>
      <c r="M182" s="43"/>
      <c r="N182" s="43"/>
    </row>
    <row r="183" spans="1:14" ht="12.75">
      <c r="A183" s="143"/>
      <c r="B183" s="143"/>
      <c r="C183" s="143"/>
      <c r="D183" s="143"/>
      <c r="E183" s="143"/>
      <c r="F183" s="143"/>
      <c r="G183" s="143"/>
      <c r="H183" s="43"/>
      <c r="I183" s="43"/>
      <c r="J183" s="43"/>
      <c r="K183" s="43"/>
      <c r="L183" s="43"/>
      <c r="M183" s="43"/>
      <c r="N183" s="43"/>
    </row>
    <row r="184" spans="1:14" ht="12.75">
      <c r="A184" s="143"/>
      <c r="B184" s="143"/>
      <c r="C184" s="143"/>
      <c r="D184" s="143"/>
      <c r="E184" s="143"/>
      <c r="F184" s="143"/>
      <c r="G184" s="143"/>
      <c r="H184" s="43"/>
      <c r="I184" s="43"/>
      <c r="J184" s="43"/>
      <c r="K184" s="43"/>
      <c r="L184" s="43"/>
      <c r="M184" s="43"/>
      <c r="N184" s="43"/>
    </row>
    <row r="185" spans="1:14" ht="12.75">
      <c r="A185" s="143"/>
      <c r="B185" s="143"/>
      <c r="C185" s="143"/>
      <c r="D185" s="143"/>
      <c r="E185" s="143"/>
      <c r="F185" s="143"/>
      <c r="G185" s="143"/>
      <c r="H185" s="43"/>
      <c r="I185" s="43"/>
      <c r="J185" s="43"/>
      <c r="K185" s="43"/>
      <c r="L185" s="43"/>
      <c r="M185" s="43"/>
      <c r="N185" s="43"/>
    </row>
    <row r="186" spans="1:14" ht="12.75">
      <c r="A186" s="143"/>
      <c r="B186" s="143"/>
      <c r="C186" s="143"/>
      <c r="D186" s="143"/>
      <c r="E186" s="143"/>
      <c r="F186" s="143"/>
      <c r="G186" s="143"/>
      <c r="H186" s="43"/>
      <c r="I186" s="43"/>
      <c r="J186" s="43"/>
      <c r="K186" s="43"/>
      <c r="L186" s="43"/>
      <c r="M186" s="43"/>
      <c r="N186" s="43"/>
    </row>
    <row r="187" spans="1:14" ht="12.75">
      <c r="A187" s="143"/>
      <c r="B187" s="143"/>
      <c r="C187" s="143"/>
      <c r="D187" s="143"/>
      <c r="E187" s="143"/>
      <c r="F187" s="143"/>
      <c r="G187" s="143"/>
      <c r="H187" s="43"/>
      <c r="I187" s="43"/>
      <c r="J187" s="43"/>
      <c r="K187" s="43"/>
      <c r="L187" s="43"/>
      <c r="M187" s="43"/>
      <c r="N187" s="43"/>
    </row>
    <row r="188" spans="1:14" ht="12.75">
      <c r="A188" s="143"/>
      <c r="B188" s="143"/>
      <c r="C188" s="143"/>
      <c r="D188" s="143"/>
      <c r="E188" s="143"/>
      <c r="F188" s="143"/>
      <c r="G188" s="143"/>
      <c r="H188" s="43"/>
      <c r="I188" s="43"/>
      <c r="J188" s="43"/>
      <c r="K188" s="43"/>
      <c r="L188" s="43"/>
      <c r="M188" s="43"/>
      <c r="N188" s="43"/>
    </row>
    <row r="189" spans="1:14" ht="12.75">
      <c r="A189" s="143"/>
      <c r="B189" s="143"/>
      <c r="C189" s="143"/>
      <c r="D189" s="143"/>
      <c r="E189" s="143"/>
      <c r="F189" s="143"/>
      <c r="G189" s="143"/>
      <c r="H189" s="43"/>
      <c r="I189" s="43"/>
      <c r="J189" s="43"/>
      <c r="K189" s="43"/>
      <c r="L189" s="43"/>
      <c r="M189" s="43"/>
      <c r="N189" s="43"/>
    </row>
    <row r="190" spans="1:14" ht="12.75">
      <c r="A190" s="143"/>
      <c r="B190" s="143"/>
      <c r="C190" s="143"/>
      <c r="D190" s="143"/>
      <c r="E190" s="143"/>
      <c r="F190" s="143"/>
      <c r="G190" s="143"/>
      <c r="H190" s="43"/>
      <c r="I190" s="43"/>
      <c r="J190" s="43"/>
      <c r="K190" s="43"/>
      <c r="L190" s="43"/>
      <c r="M190" s="43"/>
      <c r="N190" s="43"/>
    </row>
    <row r="191" spans="1:14" ht="12.75">
      <c r="A191" s="143"/>
      <c r="B191" s="143"/>
      <c r="C191" s="143"/>
      <c r="D191" s="143"/>
      <c r="E191" s="143"/>
      <c r="F191" s="143"/>
      <c r="G191" s="143"/>
      <c r="H191" s="43"/>
      <c r="I191" s="43"/>
      <c r="J191" s="43"/>
      <c r="K191" s="43"/>
      <c r="L191" s="43"/>
      <c r="M191" s="43"/>
      <c r="N191" s="43"/>
    </row>
    <row r="192" spans="1:14" ht="12.75">
      <c r="A192" s="143"/>
      <c r="B192" s="143"/>
      <c r="C192" s="143"/>
      <c r="D192" s="143"/>
      <c r="E192" s="143"/>
      <c r="F192" s="143"/>
      <c r="G192" s="143"/>
      <c r="H192" s="43"/>
      <c r="I192" s="43"/>
      <c r="J192" s="43"/>
      <c r="K192" s="43"/>
      <c r="L192" s="43"/>
      <c r="M192" s="43"/>
      <c r="N192" s="43"/>
    </row>
    <row r="193" spans="1:14" ht="12.75">
      <c r="A193" s="143"/>
      <c r="B193" s="143"/>
      <c r="C193" s="143"/>
      <c r="D193" s="143"/>
      <c r="E193" s="143"/>
      <c r="F193" s="143"/>
      <c r="G193" s="143"/>
      <c r="H193" s="43"/>
      <c r="I193" s="43"/>
      <c r="J193" s="43"/>
      <c r="K193" s="43"/>
      <c r="L193" s="43"/>
      <c r="M193" s="43"/>
      <c r="N193" s="43"/>
    </row>
    <row r="194" spans="1:14" ht="16.5" customHeight="1">
      <c r="A194" s="143"/>
      <c r="B194" s="143"/>
      <c r="C194" s="143"/>
      <c r="D194" s="143"/>
      <c r="E194" s="143"/>
      <c r="F194" s="143"/>
      <c r="G194" s="143"/>
      <c r="H194" s="43"/>
      <c r="I194" s="43"/>
      <c r="J194" s="43"/>
      <c r="K194" s="43"/>
      <c r="L194" s="43"/>
      <c r="M194" s="43"/>
      <c r="N194" s="43"/>
    </row>
    <row r="195" spans="1:14" ht="12.75">
      <c r="A195" s="143"/>
      <c r="B195" s="143"/>
      <c r="C195" s="143"/>
      <c r="D195" s="143"/>
      <c r="E195" s="143"/>
      <c r="F195" s="143"/>
      <c r="G195" s="143"/>
      <c r="H195" s="43"/>
      <c r="I195" s="43"/>
      <c r="J195" s="43"/>
      <c r="K195" s="43"/>
      <c r="L195" s="43"/>
      <c r="M195" s="43"/>
      <c r="N195" s="43"/>
    </row>
    <row r="196" spans="1:14" ht="12.75">
      <c r="A196" s="143"/>
      <c r="B196" s="143"/>
      <c r="C196" s="143"/>
      <c r="D196" s="143"/>
      <c r="E196" s="143"/>
      <c r="F196" s="143"/>
      <c r="G196" s="143"/>
      <c r="H196" s="43"/>
      <c r="I196" s="43"/>
      <c r="J196" s="43"/>
      <c r="K196" s="43"/>
      <c r="L196" s="43"/>
      <c r="M196" s="43"/>
      <c r="N196" s="43"/>
    </row>
    <row r="197" spans="1:14" ht="12.75">
      <c r="A197" s="143"/>
      <c r="B197" s="143"/>
      <c r="C197" s="143"/>
      <c r="D197" s="143"/>
      <c r="E197" s="143"/>
      <c r="F197" s="143"/>
      <c r="G197" s="143"/>
      <c r="H197" s="43"/>
      <c r="I197" s="43"/>
      <c r="J197" s="43"/>
      <c r="K197" s="43"/>
      <c r="L197" s="43"/>
      <c r="M197" s="43"/>
      <c r="N197" s="43"/>
    </row>
    <row r="198" spans="1:14" ht="12.75">
      <c r="A198" s="143"/>
      <c r="B198" s="143"/>
      <c r="C198" s="143"/>
      <c r="D198" s="143"/>
      <c r="E198" s="143"/>
      <c r="F198" s="143"/>
      <c r="G198" s="143"/>
      <c r="H198" s="43"/>
      <c r="I198" s="43"/>
      <c r="J198" s="43"/>
      <c r="K198" s="43"/>
      <c r="L198" s="43"/>
      <c r="M198" s="43"/>
      <c r="N198" s="43"/>
    </row>
    <row r="199" spans="1:14" ht="12.75">
      <c r="A199" s="143"/>
      <c r="B199" s="143"/>
      <c r="C199" s="143"/>
      <c r="D199" s="143"/>
      <c r="E199" s="143"/>
      <c r="F199" s="143"/>
      <c r="G199" s="143"/>
      <c r="H199" s="43"/>
      <c r="I199" s="43"/>
      <c r="J199" s="43"/>
      <c r="K199" s="43"/>
      <c r="L199" s="43"/>
      <c r="M199" s="43"/>
      <c r="N199" s="43"/>
    </row>
    <row r="200" spans="1:14" ht="12.75">
      <c r="A200" s="143"/>
      <c r="B200" s="143"/>
      <c r="C200" s="143"/>
      <c r="D200" s="143"/>
      <c r="E200" s="143"/>
      <c r="F200" s="143"/>
      <c r="G200" s="143"/>
      <c r="H200" s="43"/>
      <c r="I200" s="43"/>
      <c r="J200" s="43"/>
      <c r="K200" s="43"/>
      <c r="L200" s="43"/>
      <c r="M200" s="43"/>
      <c r="N200" s="43"/>
    </row>
    <row r="201" spans="1:14" ht="12.75">
      <c r="A201" s="143"/>
      <c r="B201" s="143"/>
      <c r="C201" s="143"/>
      <c r="D201" s="143"/>
      <c r="E201" s="143"/>
      <c r="F201" s="143"/>
      <c r="G201" s="143"/>
      <c r="H201" s="43"/>
      <c r="I201" s="43"/>
      <c r="J201" s="43"/>
      <c r="K201" s="43"/>
      <c r="L201" s="43"/>
      <c r="M201" s="43"/>
      <c r="N201" s="43"/>
    </row>
    <row r="202" spans="1:14" ht="12.75">
      <c r="A202" s="265" t="s">
        <v>70</v>
      </c>
      <c r="B202" s="266"/>
      <c r="C202" s="266"/>
      <c r="D202" s="266"/>
      <c r="E202" s="266"/>
      <c r="F202" s="267"/>
      <c r="G202" s="143"/>
      <c r="H202" s="43"/>
      <c r="I202" s="43"/>
      <c r="J202" s="43"/>
      <c r="K202" s="43"/>
      <c r="L202" s="43"/>
      <c r="M202" s="43"/>
      <c r="N202" s="43"/>
    </row>
    <row r="203" spans="1:14" ht="12.75">
      <c r="A203" s="144" t="s">
        <v>39</v>
      </c>
      <c r="B203" s="268" t="s">
        <v>28</v>
      </c>
      <c r="C203" s="269"/>
      <c r="D203" s="268" t="s">
        <v>69</v>
      </c>
      <c r="E203" s="269"/>
      <c r="F203" s="145" t="s">
        <v>25</v>
      </c>
      <c r="G203" s="143"/>
      <c r="H203" s="43"/>
      <c r="I203" s="43"/>
      <c r="J203" s="43"/>
      <c r="K203" s="43"/>
      <c r="L203" s="43"/>
      <c r="M203" s="43"/>
      <c r="N203" s="43"/>
    </row>
    <row r="204" spans="1:14" ht="12.75">
      <c r="A204" s="146">
        <v>1</v>
      </c>
      <c r="B204" s="147">
        <v>2</v>
      </c>
      <c r="C204" s="147">
        <v>3</v>
      </c>
      <c r="D204" s="147">
        <v>4</v>
      </c>
      <c r="E204" s="146">
        <v>5</v>
      </c>
      <c r="F204" s="147">
        <v>6</v>
      </c>
      <c r="G204" s="143"/>
      <c r="H204" s="43"/>
      <c r="I204" s="43"/>
      <c r="J204" s="43"/>
      <c r="K204" s="43"/>
      <c r="L204" s="43"/>
      <c r="M204" s="43"/>
      <c r="N204" s="43"/>
    </row>
    <row r="205" spans="1:14" ht="12.75">
      <c r="A205" s="148"/>
      <c r="B205" s="147" t="s">
        <v>90</v>
      </c>
      <c r="C205" s="147" t="s">
        <v>42</v>
      </c>
      <c r="D205" s="147" t="s">
        <v>90</v>
      </c>
      <c r="E205" s="147" t="s">
        <v>42</v>
      </c>
      <c r="F205" s="146" t="s">
        <v>42</v>
      </c>
      <c r="G205" s="143"/>
      <c r="H205" s="43"/>
      <c r="I205" s="43"/>
      <c r="J205" s="43"/>
      <c r="K205" s="43"/>
      <c r="L205" s="43"/>
      <c r="M205" s="43"/>
      <c r="N205" s="43"/>
    </row>
    <row r="206" spans="1:14" ht="12.75">
      <c r="A206" s="150"/>
      <c r="B206" s="144">
        <v>2023</v>
      </c>
      <c r="C206" s="144">
        <v>2024</v>
      </c>
      <c r="D206" s="144" t="s">
        <v>147</v>
      </c>
      <c r="E206" s="144" t="s">
        <v>150</v>
      </c>
      <c r="F206" s="151"/>
      <c r="G206" s="143"/>
      <c r="H206" s="121" t="str">
        <f t="shared" ref="H206:N218" si="1">C560</f>
        <v>2021 plāns</v>
      </c>
      <c r="I206" s="121" t="str">
        <f t="shared" si="1"/>
        <v>2021 fakts</v>
      </c>
      <c r="J206" s="121" t="str">
        <f t="shared" si="1"/>
        <v>2022 plāns</v>
      </c>
      <c r="K206" s="121" t="str">
        <f t="shared" si="1"/>
        <v>2022 fakts</v>
      </c>
      <c r="L206" s="121" t="str">
        <f t="shared" si="1"/>
        <v>2023 plāns</v>
      </c>
      <c r="M206" s="121" t="str">
        <f t="shared" si="1"/>
        <v>2023 fakts</v>
      </c>
      <c r="N206" s="121" t="str">
        <f t="shared" si="1"/>
        <v>2024 prognoze</v>
      </c>
    </row>
    <row r="207" spans="1:14" ht="12" customHeight="1">
      <c r="A207" s="152" t="s">
        <v>45</v>
      </c>
      <c r="B207" s="153">
        <f ca="1">IFERROR(B168/M207*100,"")</f>
        <v>0.55278849673223351</v>
      </c>
      <c r="C207" s="153">
        <f ca="1">IFERROR(C168/N207*100,"")</f>
        <v>0.60565222675872654</v>
      </c>
      <c r="D207" s="153">
        <f>IFERROR(D168/M207*100,"")</f>
        <v>-0.4060169953539674</v>
      </c>
      <c r="E207" s="153">
        <f>IFERROR(E168/N207*100,"")</f>
        <v>-0.35446123549345049</v>
      </c>
      <c r="F207" s="153">
        <f ca="1">IFERROR(C207-E207,"")</f>
        <v>0.96011346225217697</v>
      </c>
      <c r="G207" s="143"/>
      <c r="H207" s="121">
        <f t="shared" ref="H207:H218" si="2">C561</f>
        <v>33348932</v>
      </c>
      <c r="I207" s="121">
        <f t="shared" ref="I207:I218" si="3">D561</f>
        <v>33348932</v>
      </c>
      <c r="J207" s="121">
        <f t="shared" ref="J207:J218" si="4">E561</f>
        <v>38386187</v>
      </c>
      <c r="K207" s="121">
        <f t="shared" ref="K207:K218" si="5">F561</f>
        <v>38386187</v>
      </c>
      <c r="L207" s="121">
        <f>G561</f>
        <v>40348048</v>
      </c>
      <c r="M207" s="121">
        <f t="shared" ref="M207:M218" si="6">H561</f>
        <v>40348048</v>
      </c>
      <c r="N207" s="121">
        <f t="shared" si="1"/>
        <v>41894034.198123902</v>
      </c>
    </row>
    <row r="208" spans="1:14" ht="12.75">
      <c r="A208" s="152" t="s">
        <v>46</v>
      </c>
      <c r="B208" s="153">
        <f ca="1">IFERROR(B169/M208*100,"")</f>
        <v>0.3651027752321509</v>
      </c>
      <c r="C208" s="153">
        <f t="shared" ref="C208:C218" ca="1" si="7">IFERROR(C169/N208*100,"")</f>
        <v>0.43173449265981512</v>
      </c>
      <c r="D208" s="153">
        <f t="shared" ref="D208:D218" si="8">IFERROR(D169/M208*100,"")</f>
        <v>-0.81203399070793481</v>
      </c>
      <c r="E208" s="153">
        <f t="shared" ref="E208:E218" si="9">IFERROR(E169/N208*100,"")</f>
        <v>-0.70892247098690042</v>
      </c>
      <c r="F208" s="153">
        <f t="shared" ref="F208:F218" ca="1" si="10">IFERROR(C208-E208,"")</f>
        <v>1.1406569636467156</v>
      </c>
      <c r="G208" s="143"/>
      <c r="H208" s="121">
        <f t="shared" si="2"/>
        <v>33348932</v>
      </c>
      <c r="I208" s="121">
        <f t="shared" si="3"/>
        <v>33348932</v>
      </c>
      <c r="J208" s="121">
        <f t="shared" si="4"/>
        <v>38386187</v>
      </c>
      <c r="K208" s="121">
        <f t="shared" si="5"/>
        <v>38386187</v>
      </c>
      <c r="L208" s="121">
        <f t="shared" ref="L208:L218" si="11">G562</f>
        <v>40348048</v>
      </c>
      <c r="M208" s="121">
        <f t="shared" si="6"/>
        <v>40348048</v>
      </c>
      <c r="N208" s="121">
        <f t="shared" si="1"/>
        <v>41894034.198123932</v>
      </c>
    </row>
    <row r="209" spans="1:14" ht="12.75">
      <c r="A209" s="152" t="s">
        <v>22</v>
      </c>
      <c r="B209" s="153">
        <f t="shared" ref="B209:B218" ca="1" si="12">IFERROR(B170/M209*100,"")</f>
        <v>-0.65447683119639555</v>
      </c>
      <c r="C209" s="153">
        <f t="shared" ca="1" si="7"/>
        <v>9.9240320956871617E-2</v>
      </c>
      <c r="D209" s="153">
        <f t="shared" si="8"/>
        <v>-1.2180509860619022</v>
      </c>
      <c r="E209" s="153">
        <f t="shared" si="9"/>
        <v>-1.0633837064803506</v>
      </c>
      <c r="F209" s="153">
        <f t="shared" ca="1" si="10"/>
        <v>1.1626240274372222</v>
      </c>
      <c r="G209" s="143"/>
      <c r="H209" s="121">
        <f t="shared" si="2"/>
        <v>33348932</v>
      </c>
      <c r="I209" s="121">
        <f t="shared" si="3"/>
        <v>33348932</v>
      </c>
      <c r="J209" s="121">
        <f t="shared" si="4"/>
        <v>38386187</v>
      </c>
      <c r="K209" s="121">
        <f t="shared" si="5"/>
        <v>38386187</v>
      </c>
      <c r="L209" s="121">
        <f t="shared" si="11"/>
        <v>40348048</v>
      </c>
      <c r="M209" s="121">
        <f t="shared" si="6"/>
        <v>40348048</v>
      </c>
      <c r="N209" s="121">
        <f t="shared" si="1"/>
        <v>41894034.198123932</v>
      </c>
    </row>
    <row r="210" spans="1:14" ht="12.75">
      <c r="A210" s="152" t="s">
        <v>47</v>
      </c>
      <c r="B210" s="153">
        <f t="shared" ca="1" si="12"/>
        <v>-0.42557963646717267</v>
      </c>
      <c r="C210" s="153">
        <f t="shared" ca="1" si="7"/>
        <v>-0.22934082582169282</v>
      </c>
      <c r="D210" s="153">
        <f t="shared" si="8"/>
        <v>-1.6240679814158696</v>
      </c>
      <c r="E210" s="153">
        <f t="shared" si="9"/>
        <v>-1.4178449419738008</v>
      </c>
      <c r="F210" s="153">
        <f t="shared" ca="1" si="10"/>
        <v>1.1885041161521079</v>
      </c>
      <c r="G210" s="143"/>
      <c r="H210" s="121">
        <f t="shared" si="2"/>
        <v>33348932</v>
      </c>
      <c r="I210" s="121">
        <f t="shared" si="3"/>
        <v>33348932</v>
      </c>
      <c r="J210" s="121">
        <f t="shared" si="4"/>
        <v>38386187</v>
      </c>
      <c r="K210" s="121">
        <f t="shared" si="5"/>
        <v>38386187</v>
      </c>
      <c r="L210" s="121">
        <f t="shared" si="11"/>
        <v>40348048</v>
      </c>
      <c r="M210" s="121">
        <f t="shared" si="6"/>
        <v>40348048</v>
      </c>
      <c r="N210" s="121">
        <f t="shared" si="1"/>
        <v>41894034.198123932</v>
      </c>
    </row>
    <row r="211" spans="1:14" ht="12.75">
      <c r="A211" s="152" t="s">
        <v>23</v>
      </c>
      <c r="B211" s="153">
        <f t="shared" ca="1" si="12"/>
        <v>-0.13563528773436487</v>
      </c>
      <c r="C211" s="153">
        <f t="shared" ca="1" si="7"/>
        <v>0.60446797461042967</v>
      </c>
      <c r="D211" s="153">
        <f t="shared" si="8"/>
        <v>-2.0300849767698366</v>
      </c>
      <c r="E211" s="153">
        <f t="shared" si="9"/>
        <v>-1.7723061774672513</v>
      </c>
      <c r="F211" s="153">
        <f t="shared" ca="1" si="10"/>
        <v>2.3767741520776808</v>
      </c>
      <c r="G211" s="188"/>
      <c r="H211" s="121">
        <f t="shared" si="2"/>
        <v>33348932</v>
      </c>
      <c r="I211" s="121">
        <f t="shared" si="3"/>
        <v>33348932</v>
      </c>
      <c r="J211" s="121">
        <f t="shared" si="4"/>
        <v>38386187</v>
      </c>
      <c r="K211" s="121">
        <f t="shared" si="5"/>
        <v>38386187</v>
      </c>
      <c r="L211" s="121">
        <f t="shared" si="11"/>
        <v>40348048</v>
      </c>
      <c r="M211" s="121">
        <f t="shared" si="6"/>
        <v>40348048</v>
      </c>
      <c r="N211" s="121">
        <f t="shared" si="1"/>
        <v>41894034.198123932</v>
      </c>
    </row>
    <row r="212" spans="1:14" ht="12.75">
      <c r="A212" s="152" t="s">
        <v>48</v>
      </c>
      <c r="B212" s="167">
        <f t="shared" ca="1" si="12"/>
        <v>-0.34138767258332064</v>
      </c>
      <c r="C212" s="153">
        <f ca="1">IFERROR(C173/N212*100,"")</f>
        <v>1.4417375327082933</v>
      </c>
      <c r="D212" s="153">
        <f t="shared" si="8"/>
        <v>-2.4361019721238044</v>
      </c>
      <c r="E212" s="153">
        <f t="shared" si="9"/>
        <v>-2.1267674129607013</v>
      </c>
      <c r="F212" s="153">
        <f t="shared" ca="1" si="10"/>
        <v>3.5685049456689946</v>
      </c>
      <c r="G212" s="188"/>
      <c r="H212" s="121">
        <f t="shared" si="2"/>
        <v>33348932</v>
      </c>
      <c r="I212" s="121">
        <f t="shared" si="3"/>
        <v>33348932</v>
      </c>
      <c r="J212" s="121">
        <f t="shared" si="4"/>
        <v>38386187</v>
      </c>
      <c r="K212" s="121">
        <f t="shared" si="5"/>
        <v>38386187</v>
      </c>
      <c r="L212" s="121">
        <f t="shared" si="11"/>
        <v>40348048</v>
      </c>
      <c r="M212" s="121">
        <f t="shared" si="6"/>
        <v>40348048</v>
      </c>
      <c r="N212" s="121">
        <f t="shared" si="1"/>
        <v>41894034.198123932</v>
      </c>
    </row>
    <row r="213" spans="1:14" ht="12.75">
      <c r="A213" s="152" t="s">
        <v>49</v>
      </c>
      <c r="B213" s="153">
        <f t="shared" ca="1" si="12"/>
        <v>0.21871724005086962</v>
      </c>
      <c r="C213" s="153" t="str">
        <f ca="1">IFERROR(C174/N213*100,"")</f>
        <v/>
      </c>
      <c r="D213" s="153">
        <f t="shared" si="8"/>
        <v>-2.8421189674777714</v>
      </c>
      <c r="E213" s="153">
        <f t="shared" si="9"/>
        <v>-2.4812286484541519</v>
      </c>
      <c r="F213" s="153" t="str">
        <f t="shared" ca="1" si="10"/>
        <v/>
      </c>
      <c r="G213" s="188"/>
      <c r="H213" s="121">
        <f t="shared" si="2"/>
        <v>33348932</v>
      </c>
      <c r="I213" s="121">
        <f t="shared" si="3"/>
        <v>33348932</v>
      </c>
      <c r="J213" s="121">
        <f t="shared" si="4"/>
        <v>38386187</v>
      </c>
      <c r="K213" s="121">
        <f t="shared" si="5"/>
        <v>38386187</v>
      </c>
      <c r="L213" s="121">
        <f t="shared" si="11"/>
        <v>40348048</v>
      </c>
      <c r="M213" s="121">
        <f t="shared" si="6"/>
        <v>40348048</v>
      </c>
      <c r="N213" s="121">
        <f t="shared" si="1"/>
        <v>41894034.198123932</v>
      </c>
    </row>
    <row r="214" spans="1:14" ht="12.75">
      <c r="A214" s="152" t="s">
        <v>50</v>
      </c>
      <c r="B214" s="167">
        <f t="shared" ca="1" si="12"/>
        <v>0.17054761360450313</v>
      </c>
      <c r="C214" s="153" t="str">
        <f t="shared" ca="1" si="7"/>
        <v/>
      </c>
      <c r="D214" s="153">
        <f t="shared" si="8"/>
        <v>-3.2481359628317392</v>
      </c>
      <c r="E214" s="153">
        <f t="shared" si="9"/>
        <v>-2.8356898839476017</v>
      </c>
      <c r="F214" s="153" t="str">
        <f t="shared" ca="1" si="10"/>
        <v/>
      </c>
      <c r="G214" s="188"/>
      <c r="H214" s="121">
        <f t="shared" si="2"/>
        <v>33348932</v>
      </c>
      <c r="I214" s="121">
        <f t="shared" si="3"/>
        <v>33348932</v>
      </c>
      <c r="J214" s="121">
        <f t="shared" si="4"/>
        <v>38386187</v>
      </c>
      <c r="K214" s="121">
        <f t="shared" si="5"/>
        <v>38386187</v>
      </c>
      <c r="L214" s="121">
        <f t="shared" si="11"/>
        <v>40348048</v>
      </c>
      <c r="M214" s="121">
        <f t="shared" si="6"/>
        <v>40348048</v>
      </c>
      <c r="N214" s="121">
        <f t="shared" si="1"/>
        <v>41894034.198123932</v>
      </c>
    </row>
    <row r="215" spans="1:14" ht="12.75">
      <c r="A215" s="152" t="s">
        <v>51</v>
      </c>
      <c r="B215" s="153">
        <f t="shared" ca="1" si="12"/>
        <v>0.14493425555557191</v>
      </c>
      <c r="C215" s="153" t="str">
        <f t="shared" ca="1" si="7"/>
        <v/>
      </c>
      <c r="D215" s="153">
        <f t="shared" si="8"/>
        <v>-3.6541529581857057</v>
      </c>
      <c r="E215" s="153">
        <f t="shared" si="9"/>
        <v>-3.1901511194410523</v>
      </c>
      <c r="F215" s="153" t="str">
        <f t="shared" ca="1" si="10"/>
        <v/>
      </c>
      <c r="G215" s="143"/>
      <c r="H215" s="121">
        <f t="shared" si="2"/>
        <v>33348932</v>
      </c>
      <c r="I215" s="121">
        <f t="shared" si="3"/>
        <v>33348932</v>
      </c>
      <c r="J215" s="121">
        <f t="shared" si="4"/>
        <v>38386187</v>
      </c>
      <c r="K215" s="121">
        <f t="shared" si="5"/>
        <v>38386187</v>
      </c>
      <c r="L215" s="121">
        <f t="shared" si="11"/>
        <v>40348048</v>
      </c>
      <c r="M215" s="121">
        <f t="shared" si="6"/>
        <v>40348048</v>
      </c>
      <c r="N215" s="121">
        <f t="shared" si="1"/>
        <v>41894034.198123932</v>
      </c>
    </row>
    <row r="216" spans="1:14" ht="12.75">
      <c r="A216" s="152" t="s">
        <v>52</v>
      </c>
      <c r="B216" s="153">
        <f t="shared" ca="1" si="12"/>
        <v>-0.36720573942016482</v>
      </c>
      <c r="C216" s="153" t="str">
        <f t="shared" ca="1" si="7"/>
        <v/>
      </c>
      <c r="D216" s="153">
        <f t="shared" si="8"/>
        <v>-4.0601699535396731</v>
      </c>
      <c r="E216" s="153">
        <f t="shared" si="9"/>
        <v>-3.5446123549345026</v>
      </c>
      <c r="F216" s="153" t="str">
        <f t="shared" ca="1" si="10"/>
        <v/>
      </c>
      <c r="G216" s="143"/>
      <c r="H216" s="121">
        <f t="shared" si="2"/>
        <v>33348932</v>
      </c>
      <c r="I216" s="121">
        <f t="shared" si="3"/>
        <v>33348932</v>
      </c>
      <c r="J216" s="121">
        <f t="shared" si="4"/>
        <v>38386187</v>
      </c>
      <c r="K216" s="121">
        <f t="shared" si="5"/>
        <v>38386187</v>
      </c>
      <c r="L216" s="121">
        <f t="shared" si="11"/>
        <v>40348048</v>
      </c>
      <c r="M216" s="121">
        <f t="shared" si="6"/>
        <v>40348048</v>
      </c>
      <c r="N216" s="121">
        <f t="shared" si="1"/>
        <v>41894034.198123932</v>
      </c>
    </row>
    <row r="217" spans="1:14" ht="12.75">
      <c r="A217" s="152" t="s">
        <v>53</v>
      </c>
      <c r="B217" s="204">
        <f t="shared" ca="1" si="12"/>
        <v>-0.65721828476064026</v>
      </c>
      <c r="C217" s="204" t="str">
        <f t="shared" ca="1" si="7"/>
        <v/>
      </c>
      <c r="D217" s="153">
        <f t="shared" si="8"/>
        <v>-4.4661869488936414</v>
      </c>
      <c r="E217" s="153">
        <f t="shared" si="9"/>
        <v>-3.8990735904279523</v>
      </c>
      <c r="F217" s="153" t="str">
        <f t="shared" ca="1" si="10"/>
        <v/>
      </c>
      <c r="G217" s="143"/>
      <c r="H217" s="121">
        <f t="shared" si="2"/>
        <v>33348932</v>
      </c>
      <c r="I217" s="121">
        <f t="shared" si="3"/>
        <v>33348932</v>
      </c>
      <c r="J217" s="121">
        <f t="shared" si="4"/>
        <v>38386187</v>
      </c>
      <c r="K217" s="121">
        <f t="shared" si="5"/>
        <v>38386187</v>
      </c>
      <c r="L217" s="121">
        <f t="shared" si="11"/>
        <v>40348048</v>
      </c>
      <c r="M217" s="121">
        <f t="shared" si="6"/>
        <v>40348048</v>
      </c>
      <c r="N217" s="121">
        <f t="shared" si="1"/>
        <v>41894034.198123932</v>
      </c>
    </row>
    <row r="218" spans="1:14" ht="12.75">
      <c r="A218" s="152" t="s">
        <v>54</v>
      </c>
      <c r="B218" s="204">
        <f t="shared" ca="1" si="12"/>
        <v>-3.5265988332322822</v>
      </c>
      <c r="C218" s="204" t="str">
        <f t="shared" ca="1" si="7"/>
        <v/>
      </c>
      <c r="D218" s="153">
        <f t="shared" si="8"/>
        <v>-4.8722039442476088</v>
      </c>
      <c r="E218" s="153">
        <f t="shared" si="9"/>
        <v>-4.2535348259214025</v>
      </c>
      <c r="F218" s="153" t="str">
        <f t="shared" ca="1" si="10"/>
        <v/>
      </c>
      <c r="G218" s="143"/>
      <c r="H218" s="121">
        <f t="shared" si="2"/>
        <v>33348932</v>
      </c>
      <c r="I218" s="121">
        <f t="shared" si="3"/>
        <v>33348932</v>
      </c>
      <c r="J218" s="121">
        <f t="shared" si="4"/>
        <v>38386187</v>
      </c>
      <c r="K218" s="121">
        <f t="shared" si="5"/>
        <v>38386187</v>
      </c>
      <c r="L218" s="121">
        <f t="shared" si="11"/>
        <v>40348048</v>
      </c>
      <c r="M218" s="121">
        <f t="shared" si="6"/>
        <v>40348048</v>
      </c>
      <c r="N218" s="121">
        <f t="shared" si="1"/>
        <v>41894034.198123932</v>
      </c>
    </row>
    <row r="219" spans="1:14" ht="12.75">
      <c r="A219" s="143"/>
      <c r="B219" s="143"/>
      <c r="C219" s="143"/>
      <c r="D219" s="143"/>
      <c r="E219" s="143"/>
      <c r="F219" s="143"/>
      <c r="G219" s="143"/>
      <c r="H219" s="110"/>
      <c r="I219" s="110"/>
      <c r="J219" s="110"/>
      <c r="K219" s="110"/>
      <c r="L219" s="110"/>
      <c r="M219" s="110"/>
      <c r="N219" s="110"/>
    </row>
    <row r="220" spans="1:14" ht="12.75">
      <c r="A220" s="143"/>
      <c r="B220" s="143"/>
      <c r="C220" s="143"/>
      <c r="D220" s="143"/>
      <c r="E220" s="143"/>
      <c r="F220" s="143"/>
      <c r="G220" s="143"/>
      <c r="H220" s="43"/>
      <c r="I220" s="43"/>
      <c r="J220" s="43"/>
      <c r="K220" s="43"/>
      <c r="L220" s="43"/>
      <c r="M220" s="43"/>
      <c r="N220" s="43"/>
    </row>
    <row r="221" spans="1:14" ht="12.75">
      <c r="A221" s="143"/>
      <c r="B221" s="143"/>
      <c r="C221" s="143"/>
      <c r="D221" s="143"/>
      <c r="E221" s="143"/>
      <c r="F221" s="143"/>
      <c r="G221" s="143"/>
      <c r="H221" s="43"/>
      <c r="I221" s="43"/>
      <c r="J221" s="43"/>
      <c r="K221" s="43"/>
      <c r="L221" s="43"/>
      <c r="M221" s="43"/>
      <c r="N221" s="43"/>
    </row>
    <row r="222" spans="1:14" ht="12.75">
      <c r="A222" s="143"/>
      <c r="B222" s="143"/>
      <c r="C222" s="143"/>
      <c r="D222" s="143"/>
      <c r="E222" s="143"/>
      <c r="F222" s="143"/>
      <c r="G222" s="143"/>
      <c r="H222" s="43"/>
      <c r="I222" s="43"/>
      <c r="J222" s="43"/>
      <c r="K222" s="43"/>
      <c r="L222" s="43"/>
      <c r="M222" s="43"/>
      <c r="N222" s="43"/>
    </row>
    <row r="223" spans="1:14" ht="12.75">
      <c r="A223" s="143"/>
      <c r="B223" s="143"/>
      <c r="C223" s="143"/>
      <c r="D223" s="143"/>
      <c r="E223" s="143"/>
      <c r="F223" s="143"/>
      <c r="G223" s="143"/>
      <c r="H223" s="43"/>
      <c r="I223" s="43"/>
      <c r="J223" s="43"/>
      <c r="K223" s="43"/>
      <c r="L223" s="43"/>
      <c r="M223" s="43"/>
      <c r="N223" s="43"/>
    </row>
    <row r="224" spans="1:14" ht="12.75">
      <c r="A224" s="143"/>
      <c r="B224" s="143"/>
      <c r="C224" s="143"/>
      <c r="D224" s="143"/>
      <c r="E224" s="143"/>
      <c r="F224" s="143"/>
      <c r="G224" s="143"/>
      <c r="H224" s="43"/>
      <c r="I224" s="43"/>
      <c r="J224" s="43"/>
      <c r="K224" s="43"/>
      <c r="L224" s="43"/>
      <c r="M224" s="43"/>
      <c r="N224" s="43"/>
    </row>
    <row r="225" spans="1:14" ht="12.75">
      <c r="A225" s="143"/>
      <c r="B225" s="143"/>
      <c r="C225" s="143"/>
      <c r="D225" s="143"/>
      <c r="E225" s="143"/>
      <c r="F225" s="143"/>
      <c r="G225" s="143"/>
      <c r="H225" s="43"/>
      <c r="I225" s="43"/>
      <c r="J225" s="43"/>
      <c r="K225" s="43"/>
      <c r="L225" s="43"/>
      <c r="M225" s="43"/>
      <c r="N225" s="43"/>
    </row>
    <row r="226" spans="1:14" ht="12.75">
      <c r="A226" s="143"/>
      <c r="B226" s="143"/>
      <c r="C226" s="143"/>
      <c r="D226" s="143"/>
      <c r="E226" s="143"/>
      <c r="F226" s="143"/>
      <c r="G226" s="143"/>
      <c r="H226" s="43"/>
      <c r="I226" s="43"/>
      <c r="J226" s="43"/>
      <c r="K226" s="43"/>
      <c r="L226" s="43"/>
      <c r="M226" s="43"/>
      <c r="N226" s="43"/>
    </row>
    <row r="227" spans="1:14" ht="12.75">
      <c r="A227" s="143"/>
      <c r="B227" s="143"/>
      <c r="C227" s="143"/>
      <c r="D227" s="143"/>
      <c r="E227" s="143"/>
      <c r="F227" s="143"/>
      <c r="G227" s="143"/>
      <c r="H227" s="43"/>
      <c r="I227" s="43"/>
      <c r="J227" s="43"/>
      <c r="K227" s="43"/>
      <c r="L227" s="43"/>
      <c r="M227" s="43"/>
      <c r="N227" s="43"/>
    </row>
    <row r="228" spans="1:14" ht="12.75">
      <c r="A228" s="143"/>
      <c r="B228" s="143"/>
      <c r="C228" s="143"/>
      <c r="D228" s="143"/>
      <c r="E228" s="143"/>
      <c r="F228" s="143"/>
      <c r="G228" s="143"/>
      <c r="H228" s="43"/>
      <c r="I228" s="43"/>
      <c r="J228" s="43"/>
      <c r="K228" s="43"/>
      <c r="L228" s="43"/>
      <c r="M228" s="43"/>
      <c r="N228" s="43"/>
    </row>
    <row r="229" spans="1:14" ht="12.75">
      <c r="A229" s="143"/>
      <c r="B229" s="143"/>
      <c r="C229" s="143"/>
      <c r="D229" s="143"/>
      <c r="E229" s="143"/>
      <c r="F229" s="143"/>
      <c r="G229" s="143"/>
      <c r="H229" s="43"/>
      <c r="I229" s="43"/>
      <c r="J229" s="43"/>
      <c r="K229" s="43"/>
      <c r="L229" s="43"/>
      <c r="M229" s="43"/>
      <c r="N229" s="43"/>
    </row>
    <row r="230" spans="1:14" ht="12.75">
      <c r="A230" s="143"/>
      <c r="B230" s="143"/>
      <c r="C230" s="143"/>
      <c r="D230" s="143"/>
      <c r="E230" s="143"/>
      <c r="F230" s="143"/>
      <c r="G230" s="143"/>
      <c r="H230" s="43"/>
      <c r="I230" s="43"/>
      <c r="J230" s="43"/>
      <c r="K230" s="43"/>
      <c r="L230" s="43"/>
      <c r="M230" s="43"/>
      <c r="N230" s="43"/>
    </row>
    <row r="231" spans="1:14" ht="12.75">
      <c r="A231" s="143"/>
      <c r="B231" s="143"/>
      <c r="C231" s="143"/>
      <c r="D231" s="143"/>
      <c r="E231" s="143"/>
      <c r="F231" s="143"/>
      <c r="G231" s="143"/>
      <c r="H231" s="43"/>
      <c r="I231" s="43"/>
      <c r="J231" s="43"/>
      <c r="K231" s="43"/>
      <c r="L231" s="43"/>
      <c r="M231" s="43"/>
      <c r="N231" s="43"/>
    </row>
    <row r="232" spans="1:14" ht="12.75">
      <c r="A232" s="143"/>
      <c r="B232" s="143"/>
      <c r="C232" s="143"/>
      <c r="D232" s="143"/>
      <c r="E232" s="143"/>
      <c r="F232" s="143"/>
      <c r="G232" s="143"/>
      <c r="H232" s="43"/>
      <c r="I232" s="43"/>
      <c r="J232" s="43"/>
      <c r="K232" s="43"/>
      <c r="L232" s="43"/>
      <c r="M232" s="43"/>
      <c r="N232" s="43"/>
    </row>
    <row r="233" spans="1:14" ht="12.75">
      <c r="A233" s="143"/>
      <c r="B233" s="143"/>
      <c r="C233" s="143"/>
      <c r="D233" s="143"/>
      <c r="E233" s="143"/>
      <c r="F233" s="143"/>
      <c r="G233" s="143"/>
      <c r="H233" s="43"/>
      <c r="I233" s="43"/>
      <c r="J233" s="43"/>
      <c r="K233" s="43"/>
      <c r="L233" s="43"/>
      <c r="M233" s="43"/>
      <c r="N233" s="43"/>
    </row>
    <row r="234" spans="1:14" ht="12.75">
      <c r="A234" s="143"/>
      <c r="B234" s="143"/>
      <c r="C234" s="143"/>
      <c r="D234" s="143"/>
      <c r="E234" s="143"/>
      <c r="F234" s="143"/>
      <c r="G234" s="143"/>
      <c r="H234" s="43"/>
      <c r="I234" s="43"/>
      <c r="J234" s="43"/>
      <c r="K234" s="43"/>
      <c r="L234" s="43"/>
      <c r="M234" s="43"/>
      <c r="N234" s="43"/>
    </row>
    <row r="235" spans="1:14" ht="12.75">
      <c r="A235" s="143"/>
      <c r="B235" s="143"/>
      <c r="C235" s="143"/>
      <c r="D235" s="143"/>
      <c r="E235" s="143"/>
      <c r="F235" s="143"/>
      <c r="G235" s="143"/>
      <c r="H235" s="43"/>
      <c r="I235" s="43"/>
      <c r="J235" s="43"/>
      <c r="K235" s="43"/>
      <c r="L235" s="43"/>
      <c r="M235" s="43"/>
      <c r="N235" s="43"/>
    </row>
    <row r="236" spans="1:14" ht="12.75">
      <c r="A236" s="143"/>
      <c r="B236" s="143"/>
      <c r="C236" s="143"/>
      <c r="D236" s="143"/>
      <c r="E236" s="143"/>
      <c r="F236" s="143"/>
      <c r="G236" s="143"/>
      <c r="H236" s="43"/>
      <c r="I236" s="43"/>
      <c r="J236" s="43"/>
      <c r="K236" s="43"/>
      <c r="L236" s="43"/>
      <c r="M236" s="43"/>
      <c r="N236" s="43"/>
    </row>
    <row r="237" spans="1:14" ht="12.75">
      <c r="A237" s="143"/>
      <c r="B237" s="143"/>
      <c r="C237" s="143"/>
      <c r="D237" s="143"/>
      <c r="E237" s="143"/>
      <c r="F237" s="143"/>
      <c r="G237" s="143"/>
      <c r="H237" s="43"/>
      <c r="I237" s="43"/>
      <c r="J237" s="43"/>
      <c r="K237" s="43"/>
      <c r="L237" s="43"/>
      <c r="M237" s="43"/>
      <c r="N237" s="43"/>
    </row>
    <row r="238" spans="1:14" ht="12.75">
      <c r="A238" s="143"/>
      <c r="B238" s="143"/>
      <c r="C238" s="143"/>
      <c r="D238" s="143"/>
      <c r="E238" s="143"/>
      <c r="F238" s="143"/>
      <c r="G238" s="143"/>
      <c r="H238" s="43"/>
      <c r="I238" s="43"/>
      <c r="J238" s="43"/>
      <c r="K238" s="43"/>
      <c r="L238" s="43"/>
      <c r="M238" s="43"/>
      <c r="N238" s="43"/>
    </row>
    <row r="239" spans="1:14" ht="12.75">
      <c r="A239" s="143"/>
      <c r="B239" s="143"/>
      <c r="C239" s="143"/>
      <c r="D239" s="143"/>
      <c r="E239" s="143"/>
      <c r="F239" s="143"/>
      <c r="G239" s="143"/>
      <c r="H239" s="43"/>
      <c r="I239" s="43"/>
      <c r="J239" s="43"/>
      <c r="K239" s="43"/>
      <c r="L239" s="43"/>
      <c r="M239" s="43"/>
      <c r="N239" s="43"/>
    </row>
    <row r="240" spans="1:14" ht="12.75">
      <c r="A240" s="143"/>
      <c r="B240" s="143"/>
      <c r="C240" s="143"/>
      <c r="D240" s="143"/>
      <c r="E240" s="143"/>
      <c r="F240" s="143"/>
      <c r="G240" s="143"/>
      <c r="H240" s="43"/>
      <c r="I240" s="43"/>
      <c r="J240" s="43"/>
      <c r="K240" s="43"/>
      <c r="L240" s="43"/>
      <c r="M240" s="43"/>
      <c r="N240" s="43"/>
    </row>
    <row r="241" spans="1:14" ht="12.75">
      <c r="A241" s="265" t="s">
        <v>99</v>
      </c>
      <c r="B241" s="266"/>
      <c r="C241" s="266"/>
      <c r="D241" s="266"/>
      <c r="E241" s="266"/>
      <c r="F241" s="267"/>
      <c r="G241" s="143"/>
      <c r="H241" s="43"/>
      <c r="I241" s="43"/>
      <c r="J241" s="43"/>
      <c r="K241" s="43"/>
      <c r="L241" s="43"/>
      <c r="M241" s="43"/>
      <c r="N241" s="43"/>
    </row>
    <row r="242" spans="1:14" ht="12.75">
      <c r="A242" s="144" t="s">
        <v>39</v>
      </c>
      <c r="B242" s="268" t="s">
        <v>28</v>
      </c>
      <c r="C242" s="269"/>
      <c r="D242" s="268" t="s">
        <v>69</v>
      </c>
      <c r="E242" s="269"/>
      <c r="F242" s="145" t="s">
        <v>25</v>
      </c>
      <c r="G242" s="143"/>
      <c r="H242" s="43"/>
      <c r="I242" s="43"/>
      <c r="J242" s="43"/>
      <c r="K242" s="43"/>
      <c r="L242" s="43"/>
      <c r="M242" s="43"/>
      <c r="N242" s="43"/>
    </row>
    <row r="243" spans="1:14" ht="12.75">
      <c r="A243" s="146">
        <v>1</v>
      </c>
      <c r="B243" s="147">
        <v>2</v>
      </c>
      <c r="C243" s="147">
        <v>3</v>
      </c>
      <c r="D243" s="147">
        <v>4</v>
      </c>
      <c r="E243" s="146">
        <v>5</v>
      </c>
      <c r="F243" s="147">
        <v>6</v>
      </c>
      <c r="G243" s="143"/>
      <c r="H243" s="43"/>
      <c r="I243" s="43"/>
      <c r="J243" s="43"/>
      <c r="K243" s="43"/>
      <c r="L243" s="43"/>
      <c r="M243" s="43"/>
      <c r="N243" s="43"/>
    </row>
    <row r="244" spans="1:14" ht="12.75">
      <c r="A244" s="148"/>
      <c r="B244" s="147" t="s">
        <v>90</v>
      </c>
      <c r="C244" s="147" t="s">
        <v>42</v>
      </c>
      <c r="D244" s="147" t="s">
        <v>90</v>
      </c>
      <c r="E244" s="147" t="s">
        <v>42</v>
      </c>
      <c r="F244" s="146" t="s">
        <v>42</v>
      </c>
      <c r="G244" s="143"/>
      <c r="H244" s="43"/>
      <c r="I244" s="43"/>
      <c r="J244" s="43"/>
      <c r="K244" s="43"/>
      <c r="L244" s="43"/>
      <c r="M244" s="43"/>
      <c r="N244" s="43"/>
    </row>
    <row r="245" spans="1:14" ht="12.75">
      <c r="A245" s="150"/>
      <c r="B245" s="144">
        <v>2023</v>
      </c>
      <c r="C245" s="144">
        <v>2024</v>
      </c>
      <c r="D245" s="144" t="s">
        <v>147</v>
      </c>
      <c r="E245" s="144" t="s">
        <v>150</v>
      </c>
      <c r="F245" s="151"/>
      <c r="G245" s="143"/>
      <c r="H245" s="43"/>
      <c r="I245" s="43"/>
      <c r="J245" s="43"/>
      <c r="K245" s="43"/>
      <c r="L245" s="43"/>
      <c r="M245" s="43"/>
      <c r="N245" s="43"/>
    </row>
    <row r="246" spans="1:14" ht="12.75">
      <c r="A246" s="152" t="s">
        <v>45</v>
      </c>
      <c r="B246" s="153">
        <f ca="1">IF(INDIRECT(ADDRESS(ROW('1'!AK$29),COLUMN('1'!AA10)+ROW(A2)+39,1,1,"1"))="","",INDIRECT(ADDRESS(ROW('1'!AK$29),COLUMN('1'!AA10)+ROW(A1)+39,1,1,"1")))</f>
        <v>105353.71799999999</v>
      </c>
      <c r="C246" s="153">
        <f ca="1">IF(INDIRECT(ADDRESS(ROW('1'!AK$29),COLUMN('1'!AA10)+ROW(A2)+52,1,1,"1"))="","",INDIRECT(ADDRESS(ROW('1'!AK$29),COLUMN('1'!AA10)+ROW(A1)+52,1,1,"1")))</f>
        <v>111979.60499999998</v>
      </c>
      <c r="D246" s="153">
        <f>'1'!$BN$29*ROW(A1)/12</f>
        <v>-149589.51541666672</v>
      </c>
      <c r="E246" s="153">
        <f>'1'!$CH$29*ROW(A1)/12</f>
        <v>-177295.41116666669</v>
      </c>
      <c r="F246" s="153">
        <f ca="1">IFERROR(C246-E246,"")</f>
        <v>289275.01616666664</v>
      </c>
      <c r="G246" s="143"/>
      <c r="H246" s="43"/>
      <c r="I246" s="43"/>
      <c r="J246" s="43"/>
      <c r="K246" s="43"/>
      <c r="L246" s="43"/>
      <c r="M246" s="43"/>
      <c r="N246" s="43"/>
    </row>
    <row r="247" spans="1:14" ht="12.75">
      <c r="A247" s="152" t="s">
        <v>46</v>
      </c>
      <c r="B247" s="153">
        <f ca="1">IF(INDIRECT(ADDRESS(ROW('1'!AK$29),COLUMN('1'!AA11)+ROW(A3)+39,1,1,"1"))="","",INDIRECT(ADDRESS(ROW('1'!AK$29),COLUMN('1'!AA11)+ROW(A2)+39,1,1,"1")))</f>
        <v>-6220.1790000000037</v>
      </c>
      <c r="C247" s="153">
        <f ca="1">IF(INDIRECT(ADDRESS(ROW('1'!AK$29),COLUMN('1'!AA11)+ROW(A3)+52,1,1,"1"))="","",INDIRECT(ADDRESS(ROW('1'!AK$29),COLUMN('1'!AA11)+ROW(A2)+52,1,1,"1")))</f>
        <v>-22271.229999999981</v>
      </c>
      <c r="D247" s="153">
        <f>'1'!$BN$29*ROW(A2)/12</f>
        <v>-299179.03083333344</v>
      </c>
      <c r="E247" s="153">
        <f>'1'!$CH$29*ROW(A2)/12</f>
        <v>-354590.82233333337</v>
      </c>
      <c r="F247" s="153">
        <f t="shared" ref="F247:F257" ca="1" si="13">IFERROR(C247-E247,"")</f>
        <v>332319.59233333339</v>
      </c>
      <c r="G247" s="143"/>
      <c r="H247" s="43"/>
      <c r="I247" s="43"/>
      <c r="J247" s="43"/>
      <c r="K247" s="43"/>
      <c r="L247" s="43"/>
      <c r="M247" s="43"/>
      <c r="N247" s="43"/>
    </row>
    <row r="248" spans="1:14" ht="12.75">
      <c r="A248" s="152" t="s">
        <v>22</v>
      </c>
      <c r="B248" s="153">
        <f ca="1">IF(INDIRECT(ADDRESS(ROW('1'!AK$29),COLUMN('1'!AA12)+ROW(A4)+39,1,1,"1"))="","",INDIRECT(ADDRESS(ROW('1'!AK$29),COLUMN('1'!AA12)+ROW(A3)+39,1,1,"1")))</f>
        <v>-274666.55300000007</v>
      </c>
      <c r="C248" s="153">
        <f ca="1">IF(INDIRECT(ADDRESS(ROW('1'!AK$29),COLUMN('1'!AA12)+ROW(A4)+52,1,1,"1"))="","",INDIRECT(ADDRESS(ROW('1'!AK$29),COLUMN('1'!AA12)+ROW(A3)+52,1,1,"1")))</f>
        <v>-126079.60699999984</v>
      </c>
      <c r="D248" s="153">
        <f>'1'!$BN$29*ROW(A3)/12</f>
        <v>-448768.54625000013</v>
      </c>
      <c r="E248" s="153">
        <f>'1'!$CH$29*ROW(A3)/12</f>
        <v>-531886.23350000009</v>
      </c>
      <c r="F248" s="153">
        <f t="shared" ca="1" si="13"/>
        <v>405806.62650000025</v>
      </c>
      <c r="G248" s="143"/>
      <c r="H248" s="43"/>
      <c r="I248" s="43"/>
      <c r="J248" s="43"/>
      <c r="K248" s="43"/>
      <c r="L248" s="43"/>
      <c r="M248" s="43"/>
      <c r="N248" s="43"/>
    </row>
    <row r="249" spans="1:14" ht="12.75">
      <c r="A249" s="152" t="s">
        <v>47</v>
      </c>
      <c r="B249" s="153">
        <f ca="1">IF(INDIRECT(ADDRESS(ROW('1'!AK$29),COLUMN('1'!AA13)+ROW(A5)+39,1,1,"1"))="","",INDIRECT(ADDRESS(ROW('1'!AK$29),COLUMN('1'!AA13)+ROW(A4)+39,1,1,"1")))</f>
        <v>-194503.71800000034</v>
      </c>
      <c r="C249" s="153">
        <f ca="1">IF(INDIRECT(ADDRESS(ROW('1'!AK$29),COLUMN('1'!AA13)+ROW(A5)+52,1,1,"1"))="","",INDIRECT(ADDRESS(ROW('1'!AK$29),COLUMN('1'!AA13)+ROW(A4)+52,1,1,"1")))</f>
        <v>-373733.7070000004</v>
      </c>
      <c r="D249" s="153">
        <f>'1'!$BN$29*ROW(A4)/12</f>
        <v>-598358.06166666688</v>
      </c>
      <c r="E249" s="153">
        <f>'1'!$CH$29*ROW(A4)/12</f>
        <v>-709181.64466666675</v>
      </c>
      <c r="F249" s="153">
        <f t="shared" ca="1" si="13"/>
        <v>335447.93766666634</v>
      </c>
      <c r="G249" s="143"/>
      <c r="H249" s="43"/>
      <c r="I249" s="43"/>
      <c r="J249" s="43"/>
      <c r="K249" s="43"/>
      <c r="L249" s="43"/>
      <c r="M249" s="43"/>
      <c r="N249" s="43"/>
    </row>
    <row r="250" spans="1:14" ht="12.75">
      <c r="A250" s="152" t="s">
        <v>23</v>
      </c>
      <c r="B250" s="153">
        <f ca="1">IF(INDIRECT(ADDRESS(ROW('1'!AK$29),COLUMN('1'!AA14)+ROW(A6)+39,1,1,"1"))="","",INDIRECT(ADDRESS(ROW('1'!AK$29),COLUMN('1'!AA14)+ROW(A5)+39,1,1,"1")))</f>
        <v>-124781.00300000003</v>
      </c>
      <c r="C250" s="153">
        <f ca="1">IF(INDIRECT(ADDRESS(ROW('1'!AK$29),COLUMN('1'!AA14)+ROW(A6)+52,1,1,"1"))="","",INDIRECT(ADDRESS(ROW('1'!AK$29),COLUMN('1'!AA14)+ROW(A5)+52,1,1,"1")))</f>
        <v>-44638.879000000656</v>
      </c>
      <c r="D250" s="153">
        <f>'1'!$BN$29*ROW(A5)/12</f>
        <v>-747947.57708333351</v>
      </c>
      <c r="E250" s="153">
        <f>'1'!$CH$29*ROW(A5)/12</f>
        <v>-886477.05583333352</v>
      </c>
      <c r="F250" s="153">
        <f t="shared" ca="1" si="13"/>
        <v>841838.17683333287</v>
      </c>
      <c r="G250" s="143"/>
      <c r="H250" s="43"/>
      <c r="I250" s="43"/>
      <c r="J250" s="43"/>
      <c r="K250" s="43"/>
      <c r="L250" s="43"/>
      <c r="M250" s="43"/>
      <c r="N250" s="43"/>
    </row>
    <row r="251" spans="1:14" ht="12.75">
      <c r="A251" s="152" t="s">
        <v>48</v>
      </c>
      <c r="B251" s="153">
        <f ca="1">IF(INDIRECT(ADDRESS(ROW('1'!AK$29),COLUMN('1'!AA15)+ROW(A7)+39,1,1,"1"))="","",INDIRECT(ADDRESS(ROW('1'!AK$29),COLUMN('1'!AA15)+ROW(A6)+39,1,1,"1")))</f>
        <v>-236599.83400000073</v>
      </c>
      <c r="C251" s="153">
        <f ca="1">IF(INDIRECT(ADDRESS(ROW('1'!AK$29),COLUMN('1'!AA15)+ROW(A7)+52,1,1,"1"))="","",INDIRECT(ADDRESS(ROW('1'!AK$29),COLUMN('1'!AA15)+ROW(A6)+52,1,1,"1")))</f>
        <v>256429.41399999987</v>
      </c>
      <c r="D251" s="153">
        <f>'1'!$BN$29*ROW(A6)/12</f>
        <v>-897537.09250000026</v>
      </c>
      <c r="E251" s="153">
        <f>'1'!$CH$29*ROW(A6)/12</f>
        <v>-1063772.4670000002</v>
      </c>
      <c r="F251" s="153">
        <f t="shared" ca="1" si="13"/>
        <v>1320201.8810000001</v>
      </c>
      <c r="G251" s="143"/>
      <c r="H251" s="43"/>
      <c r="I251" s="43"/>
      <c r="J251" s="43"/>
      <c r="K251" s="43"/>
      <c r="L251" s="43"/>
      <c r="M251" s="43"/>
      <c r="N251" s="43"/>
    </row>
    <row r="252" spans="1:14" ht="12.75">
      <c r="A252" s="152" t="s">
        <v>49</v>
      </c>
      <c r="B252" s="153">
        <f ca="1">IF(INDIRECT(ADDRESS(ROW('1'!AK$29),COLUMN('1'!AA16)+ROW(A8)+39,1,1,"1"))="","",INDIRECT(ADDRESS(ROW('1'!AK$29),COLUMN('1'!AA16)+ROW(A7)+39,1,1,"1")))</f>
        <v>-140162.25700000022</v>
      </c>
      <c r="C252" s="153" t="str">
        <f ca="1">IF(INDIRECT(ADDRESS(ROW('1'!AK$29),COLUMN('1'!AA16)+ROW(A8)+52,1,1,"1"))="","",INDIRECT(ADDRESS(ROW('1'!AK$29),COLUMN('1'!AA16)+ROW(A7)+52,1,1,"1")))</f>
        <v/>
      </c>
      <c r="D252" s="153">
        <f>'1'!$BN$29*ROW(A7)/12</f>
        <v>-1047126.607916667</v>
      </c>
      <c r="E252" s="153">
        <f>'1'!$CH$29*ROW(A7)/12</f>
        <v>-1241067.878166667</v>
      </c>
      <c r="F252" s="153" t="str">
        <f t="shared" ca="1" si="13"/>
        <v/>
      </c>
      <c r="G252" s="143"/>
      <c r="H252" s="43"/>
      <c r="I252" s="43"/>
      <c r="J252" s="43"/>
      <c r="K252" s="43"/>
      <c r="L252" s="43"/>
      <c r="M252" s="43"/>
      <c r="N252" s="43"/>
    </row>
    <row r="253" spans="1:14" ht="12.75">
      <c r="A253" s="152" t="s">
        <v>50</v>
      </c>
      <c r="B253" s="153">
        <f ca="1">IF(INDIRECT(ADDRESS(ROW('1'!AK$29),COLUMN('1'!AA17)+ROW(A9)+39,1,1,"1"))="","",INDIRECT(ADDRESS(ROW('1'!AK$29),COLUMN('1'!AA17)+ROW(A8)+39,1,1,"1")))</f>
        <v>-166723.6660000002</v>
      </c>
      <c r="C253" s="153" t="str">
        <f ca="1">IF(INDIRECT(ADDRESS(ROW('1'!AK$29),COLUMN('1'!AA17)+ROW(A9)+52,1,1,"1"))="","",INDIRECT(ADDRESS(ROW('1'!AK$29),COLUMN('1'!AA17)+ROW(A8)+52,1,1,"1")))</f>
        <v/>
      </c>
      <c r="D253" s="153">
        <f>'1'!$BN$29*ROW(A8)/12</f>
        <v>-1196716.1233333338</v>
      </c>
      <c r="E253" s="153">
        <f>'1'!$CH$29*ROW(A8)/12</f>
        <v>-1418363.2893333335</v>
      </c>
      <c r="F253" s="153" t="str">
        <f t="shared" ca="1" si="13"/>
        <v/>
      </c>
      <c r="G253" s="143"/>
      <c r="H253" s="43"/>
      <c r="I253" s="43"/>
      <c r="J253" s="43"/>
      <c r="K253" s="43"/>
      <c r="L253" s="43"/>
      <c r="M253" s="43"/>
      <c r="N253" s="43"/>
    </row>
    <row r="254" spans="1:14" ht="12.75">
      <c r="A254" s="152" t="s">
        <v>51</v>
      </c>
      <c r="B254" s="153">
        <f ca="1">IF(INDIRECT(ADDRESS(ROW('1'!AK$29),COLUMN('1'!AA18)+ROW(A10)+39,1,1,"1"))="","",INDIRECT(ADDRESS(ROW('1'!AK$29),COLUMN('1'!AA18)+ROW(A9)+39,1,1,"1")))</f>
        <v>-231453.56300000008</v>
      </c>
      <c r="C254" s="153" t="str">
        <f ca="1">IF(INDIRECT(ADDRESS(ROW('1'!AK$29),COLUMN('1'!AA18)+ROW(A10)+52,1,1,"1"))="","",INDIRECT(ADDRESS(ROW('1'!AK$29),COLUMN('1'!AA18)+ROW(A9)+52,1,1,"1")))</f>
        <v/>
      </c>
      <c r="D254" s="153">
        <f>'1'!$BN$29*ROW(A9)/12</f>
        <v>-1346305.6387500004</v>
      </c>
      <c r="E254" s="153">
        <f>'1'!$CH$29*ROW(A9)/12</f>
        <v>-1595658.7005000003</v>
      </c>
      <c r="F254" s="153" t="str">
        <f t="shared" ca="1" si="13"/>
        <v/>
      </c>
      <c r="G254" s="143"/>
      <c r="H254" s="43"/>
      <c r="I254" s="43"/>
      <c r="J254" s="43"/>
      <c r="K254" s="43"/>
      <c r="L254" s="43"/>
      <c r="M254" s="43"/>
      <c r="N254" s="43"/>
    </row>
    <row r="255" spans="1:14" ht="12.75">
      <c r="A255" s="152" t="s">
        <v>52</v>
      </c>
      <c r="B255" s="153">
        <f ca="1">IF(INDIRECT(ADDRESS(ROW('1'!AK$29),COLUMN('1'!AA19)+ROW(A11)+39,1,1,"1"))="","",INDIRECT(ADDRESS(ROW('1'!AK$29),COLUMN('1'!AA19)+ROW(A10)+39,1,1,"1")))</f>
        <v>-484910.73999999929</v>
      </c>
      <c r="C255" s="153" t="str">
        <f ca="1">IF(INDIRECT(ADDRESS(ROW('1'!AK$29),COLUMN('1'!AA19)+ROW(A11)+52,1,1,"1"))="","",INDIRECT(ADDRESS(ROW('1'!AK$29),COLUMN('1'!AA19)+ROW(A10)+52,1,1,"1")))</f>
        <v/>
      </c>
      <c r="D255" s="153">
        <f>'1'!$BN$29*ROW(A10)/12</f>
        <v>-1495895.154166667</v>
      </c>
      <c r="E255" s="153">
        <f>'1'!$CH$29*ROW(A10)/12</f>
        <v>-1772954.111666667</v>
      </c>
      <c r="F255" s="153" t="str">
        <f t="shared" ca="1" si="13"/>
        <v/>
      </c>
      <c r="G255" s="143"/>
      <c r="H255" s="43"/>
      <c r="I255" s="43"/>
      <c r="J255" s="43"/>
      <c r="K255" s="43"/>
      <c r="L255" s="43"/>
      <c r="M255" s="43"/>
      <c r="N255" s="43"/>
    </row>
    <row r="256" spans="1:14" ht="12.75">
      <c r="A256" s="152" t="s">
        <v>53</v>
      </c>
      <c r="B256" s="153">
        <f ca="1">IF(INDIRECT(ADDRESS(ROW('1'!AK$29),COLUMN('1'!AA20)+ROW(A12)+39,1,1,"1"))="","",INDIRECT(ADDRESS(ROW('1'!AK$29),COLUMN('1'!AA20)+ROW(A11)+39,1,1,"1")))</f>
        <v>-572440.25700000115</v>
      </c>
      <c r="C256" s="153" t="str">
        <f ca="1">IF(INDIRECT(ADDRESS(ROW('1'!AK$29),COLUMN('1'!AA20)+ROW(A12)+52,1,1,"1"))="","",INDIRECT(ADDRESS(ROW('1'!AK$29),COLUMN('1'!AA20)+ROW(A11)+52,1,1,"1")))</f>
        <v/>
      </c>
      <c r="D256" s="153">
        <f>'1'!$BN$29*ROW(A11)/12</f>
        <v>-1645484.6695833337</v>
      </c>
      <c r="E256" s="153">
        <f>'1'!$CH$29*ROW(A11)/12</f>
        <v>-1950249.5228333336</v>
      </c>
      <c r="F256" s="153" t="str">
        <f t="shared" ca="1" si="13"/>
        <v/>
      </c>
      <c r="G256" s="143"/>
      <c r="H256" s="43"/>
      <c r="I256" s="43"/>
      <c r="J256" s="43"/>
      <c r="K256" s="43"/>
      <c r="L256" s="43"/>
      <c r="M256" s="43"/>
      <c r="N256" s="43"/>
    </row>
    <row r="257" spans="1:14" ht="12.75">
      <c r="A257" s="152" t="s">
        <v>54</v>
      </c>
      <c r="B257" s="153">
        <f ca="1">IF(INDIRECT(ADDRESS(ROW('1'!AK$29),COLUMN('1'!AA21)+ROW(A13)+39,1,1,"1"))="","",INDIRECT(ADDRESS(ROW('1'!AK$29),COLUMN('1'!AA21)+ROW(A12)+39,1,1,"1")))</f>
        <v>-1531000.7019999996</v>
      </c>
      <c r="C257" s="153" t="str">
        <f ca="1">IF(INDIRECT(ADDRESS(ROW('1'!AK$29),COLUMN('1'!AA21)+ROW(A13)+52,1,1,"1"))="","",INDIRECT(ADDRESS(ROW('1'!AK$29),COLUMN('1'!AA21)+ROW(A12)+52,1,1,"1")))</f>
        <v/>
      </c>
      <c r="D257" s="153">
        <f>'1'!$BN$29*ROW(A12)/12</f>
        <v>-1795074.1850000005</v>
      </c>
      <c r="E257" s="153">
        <f>'1'!$CH$29*ROW(A12)/12</f>
        <v>-2127544.9340000004</v>
      </c>
      <c r="F257" s="153" t="str">
        <f t="shared" ca="1" si="13"/>
        <v/>
      </c>
      <c r="G257" s="143"/>
      <c r="H257" s="43"/>
      <c r="I257" s="43"/>
      <c r="J257" s="43"/>
      <c r="K257" s="43"/>
      <c r="L257" s="43"/>
      <c r="M257" s="43"/>
      <c r="N257" s="43"/>
    </row>
    <row r="258" spans="1:14" ht="12.75">
      <c r="A258" s="143"/>
      <c r="B258" s="143"/>
      <c r="C258" s="143"/>
      <c r="D258" s="143"/>
      <c r="E258" s="143"/>
      <c r="F258" s="143"/>
      <c r="G258" s="143"/>
      <c r="H258" s="43"/>
      <c r="I258" s="43"/>
      <c r="J258" s="43"/>
      <c r="K258" s="43"/>
      <c r="L258" s="43"/>
      <c r="M258" s="43"/>
      <c r="N258" s="43"/>
    </row>
    <row r="259" spans="1:14" ht="12.75">
      <c r="A259" s="143"/>
      <c r="B259" s="143"/>
      <c r="C259" s="143"/>
      <c r="D259" s="143"/>
      <c r="E259" s="143"/>
      <c r="F259" s="143"/>
      <c r="G259" s="143"/>
      <c r="H259" s="43"/>
      <c r="I259" s="43"/>
      <c r="J259" s="43"/>
      <c r="K259" s="43"/>
      <c r="L259" s="43"/>
      <c r="M259" s="43"/>
      <c r="N259" s="43"/>
    </row>
    <row r="260" spans="1:14" ht="12.75">
      <c r="A260" s="143"/>
      <c r="B260" s="143"/>
      <c r="C260" s="143"/>
      <c r="D260" s="143"/>
      <c r="E260" s="143"/>
      <c r="F260" s="143"/>
      <c r="G260" s="143"/>
      <c r="H260" s="43"/>
      <c r="I260" s="43"/>
      <c r="J260" s="43"/>
      <c r="K260" s="43"/>
      <c r="L260" s="43"/>
      <c r="M260" s="43"/>
      <c r="N260" s="43"/>
    </row>
    <row r="261" spans="1:14" ht="12.75">
      <c r="A261" s="143"/>
      <c r="B261" s="143"/>
      <c r="C261" s="143"/>
      <c r="D261" s="143"/>
      <c r="E261" s="143"/>
      <c r="F261" s="143"/>
      <c r="G261" s="143"/>
      <c r="H261" s="43"/>
      <c r="I261" s="43"/>
      <c r="J261" s="43"/>
      <c r="K261" s="43"/>
      <c r="L261" s="43"/>
      <c r="M261" s="43"/>
      <c r="N261" s="43"/>
    </row>
    <row r="262" spans="1:14" ht="12.75">
      <c r="A262" s="143"/>
      <c r="B262" s="143"/>
      <c r="C262" s="143"/>
      <c r="D262" s="143"/>
      <c r="E262" s="143"/>
      <c r="F262" s="143"/>
      <c r="G262" s="143"/>
      <c r="H262" s="43"/>
      <c r="I262" s="43"/>
      <c r="J262" s="43"/>
      <c r="K262" s="43"/>
      <c r="L262" s="43"/>
      <c r="M262" s="43"/>
      <c r="N262" s="43"/>
    </row>
    <row r="263" spans="1:14" ht="12.75">
      <c r="A263" s="143"/>
      <c r="B263" s="143"/>
      <c r="C263" s="143"/>
      <c r="D263" s="143"/>
      <c r="E263" s="143"/>
      <c r="F263" s="143"/>
      <c r="G263" s="143"/>
      <c r="H263" s="43"/>
      <c r="I263" s="43"/>
      <c r="J263" s="43"/>
      <c r="K263" s="43"/>
      <c r="L263" s="43"/>
      <c r="M263" s="43"/>
      <c r="N263" s="43"/>
    </row>
    <row r="264" spans="1:14" ht="12.75">
      <c r="A264" s="143"/>
      <c r="B264" s="143"/>
      <c r="C264" s="143"/>
      <c r="D264" s="143"/>
      <c r="E264" s="143"/>
      <c r="F264" s="143"/>
      <c r="G264" s="143"/>
      <c r="H264" s="43"/>
      <c r="I264" s="43"/>
      <c r="J264" s="43"/>
      <c r="K264" s="43"/>
      <c r="L264" s="43"/>
      <c r="M264" s="43"/>
      <c r="N264" s="43"/>
    </row>
    <row r="265" spans="1:14" ht="12.75">
      <c r="A265" s="143"/>
      <c r="B265" s="143"/>
      <c r="C265" s="143"/>
      <c r="D265" s="143"/>
      <c r="E265" s="143"/>
      <c r="F265" s="143"/>
      <c r="G265" s="143"/>
      <c r="H265" s="43"/>
      <c r="I265" s="43"/>
      <c r="J265" s="43"/>
      <c r="K265" s="43"/>
      <c r="L265" s="43"/>
      <c r="M265" s="43"/>
      <c r="N265" s="43"/>
    </row>
    <row r="266" spans="1:14" ht="12.75">
      <c r="A266" s="143"/>
      <c r="B266" s="143"/>
      <c r="C266" s="143"/>
      <c r="D266" s="143"/>
      <c r="E266" s="143"/>
      <c r="F266" s="143"/>
      <c r="G266" s="143"/>
      <c r="H266" s="43"/>
      <c r="I266" s="43"/>
      <c r="J266" s="43"/>
      <c r="K266" s="43"/>
      <c r="L266" s="43"/>
      <c r="M266" s="43"/>
      <c r="N266" s="43"/>
    </row>
    <row r="267" spans="1:14" ht="12.75">
      <c r="A267" s="143"/>
      <c r="B267" s="143"/>
      <c r="C267" s="143"/>
      <c r="D267" s="143"/>
      <c r="E267" s="143"/>
      <c r="F267" s="143"/>
      <c r="G267" s="143"/>
      <c r="H267" s="43"/>
      <c r="I267" s="43"/>
      <c r="J267" s="43"/>
      <c r="K267" s="43"/>
      <c r="L267" s="43"/>
      <c r="M267" s="43"/>
      <c r="N267" s="43"/>
    </row>
    <row r="268" spans="1:14" ht="12.75">
      <c r="A268" s="143"/>
      <c r="B268" s="143"/>
      <c r="C268" s="143"/>
      <c r="D268" s="143"/>
      <c r="E268" s="143"/>
      <c r="F268" s="143"/>
      <c r="G268" s="143"/>
      <c r="H268" s="43"/>
      <c r="I268" s="43"/>
      <c r="J268" s="43"/>
      <c r="K268" s="43"/>
      <c r="L268" s="43"/>
      <c r="M268" s="43"/>
      <c r="N268" s="43"/>
    </row>
    <row r="269" spans="1:14" ht="12.75">
      <c r="A269" s="143"/>
      <c r="B269" s="143"/>
      <c r="C269" s="143"/>
      <c r="D269" s="143"/>
      <c r="E269" s="143"/>
      <c r="F269" s="143"/>
      <c r="G269" s="143"/>
      <c r="H269" s="43"/>
      <c r="I269" s="43"/>
      <c r="J269" s="43"/>
      <c r="K269" s="43"/>
      <c r="L269" s="43"/>
      <c r="M269" s="43"/>
      <c r="N269" s="43"/>
    </row>
    <row r="270" spans="1:14" ht="12.75">
      <c r="A270" s="143"/>
      <c r="B270" s="143"/>
      <c r="C270" s="143"/>
      <c r="D270" s="143"/>
      <c r="E270" s="143"/>
      <c r="F270" s="143"/>
      <c r="G270" s="143"/>
      <c r="H270" s="43"/>
      <c r="I270" s="43"/>
      <c r="J270" s="43"/>
      <c r="K270" s="43"/>
      <c r="L270" s="43"/>
      <c r="M270" s="43"/>
      <c r="N270" s="43"/>
    </row>
    <row r="271" spans="1:14" ht="12.75">
      <c r="A271" s="143"/>
      <c r="B271" s="143"/>
      <c r="C271" s="143"/>
      <c r="D271" s="143"/>
      <c r="E271" s="143"/>
      <c r="F271" s="143"/>
      <c r="G271" s="143"/>
      <c r="H271" s="43"/>
      <c r="I271" s="43"/>
      <c r="J271" s="43"/>
      <c r="K271" s="43"/>
      <c r="L271" s="43"/>
      <c r="M271" s="43"/>
      <c r="N271" s="43"/>
    </row>
    <row r="272" spans="1:14" ht="12.75">
      <c r="A272" s="143"/>
      <c r="B272" s="143"/>
      <c r="C272" s="143"/>
      <c r="D272" s="143"/>
      <c r="E272" s="143"/>
      <c r="F272" s="143"/>
      <c r="G272" s="143"/>
      <c r="H272" s="43"/>
      <c r="I272" s="43"/>
      <c r="J272" s="43"/>
      <c r="K272" s="43"/>
      <c r="L272" s="43"/>
      <c r="M272" s="43"/>
      <c r="N272" s="43"/>
    </row>
    <row r="273" spans="1:14" ht="12.75">
      <c r="A273" s="143"/>
      <c r="B273" s="143"/>
      <c r="C273" s="143"/>
      <c r="D273" s="143"/>
      <c r="E273" s="143"/>
      <c r="F273" s="143"/>
      <c r="G273" s="143"/>
      <c r="H273" s="43"/>
      <c r="I273" s="43"/>
      <c r="J273" s="43"/>
      <c r="K273" s="43"/>
      <c r="L273" s="43"/>
      <c r="M273" s="43"/>
      <c r="N273" s="43"/>
    </row>
    <row r="274" spans="1:14" ht="12.75">
      <c r="A274" s="143"/>
      <c r="B274" s="143"/>
      <c r="C274" s="143"/>
      <c r="D274" s="143"/>
      <c r="E274" s="143"/>
      <c r="F274" s="143"/>
      <c r="G274" s="143"/>
      <c r="H274" s="43"/>
      <c r="I274" s="43"/>
      <c r="J274" s="43"/>
      <c r="K274" s="43"/>
      <c r="L274" s="43"/>
      <c r="M274" s="43"/>
      <c r="N274" s="43"/>
    </row>
    <row r="275" spans="1:14" ht="12.75">
      <c r="A275" s="143"/>
      <c r="B275" s="143"/>
      <c r="C275" s="143"/>
      <c r="D275" s="143"/>
      <c r="E275" s="143"/>
      <c r="F275" s="143"/>
      <c r="G275" s="143"/>
      <c r="H275" s="43"/>
      <c r="I275" s="43"/>
      <c r="J275" s="43"/>
      <c r="K275" s="43"/>
      <c r="L275" s="43"/>
      <c r="M275" s="43"/>
      <c r="N275" s="43"/>
    </row>
    <row r="276" spans="1:14" ht="12.75">
      <c r="A276" s="143"/>
      <c r="B276" s="143"/>
      <c r="C276" s="143"/>
      <c r="D276" s="143"/>
      <c r="E276" s="143"/>
      <c r="F276" s="143"/>
      <c r="G276" s="143"/>
      <c r="H276" s="43"/>
      <c r="I276" s="43"/>
      <c r="J276" s="43"/>
      <c r="K276" s="43"/>
      <c r="L276" s="43"/>
      <c r="M276" s="43"/>
      <c r="N276" s="43"/>
    </row>
    <row r="277" spans="1:14" ht="12.75">
      <c r="A277" s="143"/>
      <c r="B277" s="143"/>
      <c r="C277" s="143"/>
      <c r="D277" s="143"/>
      <c r="E277" s="143"/>
      <c r="F277" s="143"/>
      <c r="G277" s="143"/>
      <c r="H277" s="43"/>
      <c r="I277" s="43"/>
      <c r="J277" s="43"/>
      <c r="K277" s="43"/>
      <c r="L277" s="43"/>
      <c r="M277" s="43"/>
      <c r="N277" s="43"/>
    </row>
    <row r="278" spans="1:14" ht="12.75">
      <c r="A278" s="143"/>
      <c r="B278" s="143"/>
      <c r="C278" s="143"/>
      <c r="D278" s="143"/>
      <c r="E278" s="143"/>
      <c r="F278" s="143"/>
      <c r="G278" s="143"/>
      <c r="H278" s="43"/>
      <c r="I278" s="43"/>
      <c r="J278" s="43"/>
      <c r="K278" s="43"/>
      <c r="L278" s="43"/>
      <c r="M278" s="43"/>
      <c r="N278" s="43"/>
    </row>
    <row r="279" spans="1:14" ht="12.75">
      <c r="A279" s="143"/>
      <c r="B279" s="143"/>
      <c r="C279" s="143"/>
      <c r="D279" s="143"/>
      <c r="E279" s="143"/>
      <c r="F279" s="143"/>
      <c r="G279" s="143"/>
      <c r="H279" s="43"/>
      <c r="I279" s="43"/>
      <c r="J279" s="43"/>
      <c r="K279" s="43"/>
      <c r="L279" s="43"/>
      <c r="M279" s="43"/>
      <c r="N279" s="43"/>
    </row>
    <row r="280" spans="1:14" ht="12.75">
      <c r="A280" s="143"/>
      <c r="B280" s="143"/>
      <c r="C280" s="143"/>
      <c r="D280" s="143"/>
      <c r="E280" s="143"/>
      <c r="F280" s="143"/>
      <c r="G280" s="143"/>
      <c r="H280" s="43"/>
      <c r="I280" s="43"/>
      <c r="J280" s="43"/>
      <c r="K280" s="43"/>
      <c r="L280" s="43"/>
      <c r="M280" s="43"/>
      <c r="N280" s="43"/>
    </row>
    <row r="281" spans="1:14" ht="12.75">
      <c r="A281" s="265" t="s">
        <v>100</v>
      </c>
      <c r="B281" s="266"/>
      <c r="C281" s="266"/>
      <c r="D281" s="266"/>
      <c r="E281" s="266"/>
      <c r="F281" s="267"/>
      <c r="G281" s="143"/>
      <c r="H281" s="43"/>
      <c r="I281" s="43"/>
      <c r="J281" s="43"/>
      <c r="K281" s="43"/>
      <c r="L281" s="43"/>
      <c r="M281" s="43"/>
      <c r="N281" s="43"/>
    </row>
    <row r="282" spans="1:14" ht="12.75">
      <c r="A282" s="144" t="s">
        <v>39</v>
      </c>
      <c r="B282" s="268" t="s">
        <v>28</v>
      </c>
      <c r="C282" s="269"/>
      <c r="D282" s="268" t="s">
        <v>69</v>
      </c>
      <c r="E282" s="269"/>
      <c r="F282" s="145" t="s">
        <v>25</v>
      </c>
      <c r="G282" s="143"/>
      <c r="H282" s="43"/>
      <c r="I282" s="43"/>
      <c r="J282" s="43"/>
      <c r="K282" s="43"/>
      <c r="L282" s="43"/>
      <c r="M282" s="43"/>
      <c r="N282" s="43"/>
    </row>
    <row r="283" spans="1:14" ht="12.75">
      <c r="A283" s="146">
        <v>1</v>
      </c>
      <c r="B283" s="147">
        <v>2</v>
      </c>
      <c r="C283" s="147">
        <v>3</v>
      </c>
      <c r="D283" s="147">
        <v>4</v>
      </c>
      <c r="E283" s="146">
        <v>5</v>
      </c>
      <c r="F283" s="147">
        <v>6</v>
      </c>
      <c r="G283" s="143"/>
      <c r="H283" s="43"/>
      <c r="I283" s="43"/>
      <c r="J283" s="43"/>
      <c r="K283" s="43"/>
      <c r="L283" s="43"/>
      <c r="M283" s="43"/>
      <c r="N283" s="43"/>
    </row>
    <row r="284" spans="1:14" ht="12.75">
      <c r="A284" s="148"/>
      <c r="B284" s="147" t="s">
        <v>90</v>
      </c>
      <c r="C284" s="147" t="s">
        <v>42</v>
      </c>
      <c r="D284" s="147" t="s">
        <v>90</v>
      </c>
      <c r="E284" s="147" t="s">
        <v>42</v>
      </c>
      <c r="F284" s="146" t="s">
        <v>42</v>
      </c>
      <c r="G284" s="143"/>
      <c r="H284" s="43"/>
      <c r="I284" s="43"/>
      <c r="J284" s="43"/>
      <c r="K284" s="43"/>
      <c r="L284" s="43"/>
      <c r="M284" s="43"/>
      <c r="N284" s="43"/>
    </row>
    <row r="285" spans="1:14" ht="12.75">
      <c r="A285" s="150"/>
      <c r="B285" s="144">
        <v>2023</v>
      </c>
      <c r="C285" s="144">
        <v>2024</v>
      </c>
      <c r="D285" s="144" t="s">
        <v>147</v>
      </c>
      <c r="E285" s="144" t="s">
        <v>150</v>
      </c>
      <c r="F285" s="151"/>
      <c r="G285" s="143"/>
      <c r="H285" s="121" t="str">
        <f t="shared" ref="H285:N297" si="14">C560</f>
        <v>2021 plāns</v>
      </c>
      <c r="I285" s="121" t="str">
        <f t="shared" si="14"/>
        <v>2021 fakts</v>
      </c>
      <c r="J285" s="121" t="str">
        <f t="shared" si="14"/>
        <v>2022 plāns</v>
      </c>
      <c r="K285" s="121" t="str">
        <f t="shared" si="14"/>
        <v>2022 fakts</v>
      </c>
      <c r="L285" s="121" t="str">
        <f t="shared" si="14"/>
        <v>2023 plāns</v>
      </c>
      <c r="M285" s="121" t="str">
        <f t="shared" si="14"/>
        <v>2023 fakts</v>
      </c>
      <c r="N285" s="121" t="str">
        <f t="shared" si="14"/>
        <v>2024 prognoze</v>
      </c>
    </row>
    <row r="286" spans="1:14" ht="12.75">
      <c r="A286" s="152" t="s">
        <v>45</v>
      </c>
      <c r="B286" s="153">
        <f ca="1">IFERROR(B246/M286*100,"")</f>
        <v>0.26111230461508322</v>
      </c>
      <c r="C286" s="153">
        <f ca="1">IFERROR(C246/N286*100,"")</f>
        <v>0.26729248482117929</v>
      </c>
      <c r="D286" s="153">
        <f>IFERROR(D246/M286*100,"")</f>
        <v>-0.37074783745837403</v>
      </c>
      <c r="E286" s="153">
        <f>IFERROR(E246/N286*100,"")</f>
        <v>-0.42319966210035298</v>
      </c>
      <c r="F286" s="153">
        <f ca="1">IFERROR(C286-E286,"")</f>
        <v>0.69049214692153227</v>
      </c>
      <c r="G286" s="143"/>
      <c r="H286" s="121">
        <f t="shared" ref="H286:H297" si="15">C561</f>
        <v>33348932</v>
      </c>
      <c r="I286" s="121">
        <f t="shared" ref="I286:I297" si="16">D561</f>
        <v>33348932</v>
      </c>
      <c r="J286" s="121">
        <f t="shared" ref="J286:J297" si="17">E561</f>
        <v>38386187</v>
      </c>
      <c r="K286" s="121">
        <f t="shared" ref="K286:K297" si="18">F561</f>
        <v>38386187</v>
      </c>
      <c r="L286" s="121">
        <f t="shared" ref="L286:L297" si="19">G561</f>
        <v>40348048</v>
      </c>
      <c r="M286" s="121">
        <f t="shared" ref="M286:M297" si="20">H561</f>
        <v>40348048</v>
      </c>
      <c r="N286" s="121">
        <f t="shared" si="14"/>
        <v>41894034.198123902</v>
      </c>
    </row>
    <row r="287" spans="1:14" ht="12.75">
      <c r="A287" s="152" t="s">
        <v>46</v>
      </c>
      <c r="B287" s="153">
        <f t="shared" ref="B287:B297" ca="1" si="21">IFERROR(B247/M287*100,"")</f>
        <v>-1.541630712841425E-2</v>
      </c>
      <c r="C287" s="153">
        <f t="shared" ref="C287:C297" ca="1" si="22">IFERROR(C247/N287*100,"")</f>
        <v>-5.3160862701060463E-2</v>
      </c>
      <c r="D287" s="153">
        <f t="shared" ref="D287:D297" si="23">IFERROR(D247/M287*100,"")</f>
        <v>-0.74149567491674806</v>
      </c>
      <c r="E287" s="153">
        <f t="shared" ref="E287:E297" si="24">IFERROR(E247/N287*100,"")</f>
        <v>-0.84639932420070541</v>
      </c>
      <c r="F287" s="153">
        <f t="shared" ref="F287:F297" ca="1" si="25">IFERROR(C287-E287,"")</f>
        <v>0.79323846149964494</v>
      </c>
      <c r="G287" s="143"/>
      <c r="H287" s="121">
        <f t="shared" si="15"/>
        <v>33348932</v>
      </c>
      <c r="I287" s="121">
        <f t="shared" si="16"/>
        <v>33348932</v>
      </c>
      <c r="J287" s="121">
        <f t="shared" si="17"/>
        <v>38386187</v>
      </c>
      <c r="K287" s="121">
        <f t="shared" si="18"/>
        <v>38386187</v>
      </c>
      <c r="L287" s="121">
        <f t="shared" si="19"/>
        <v>40348048</v>
      </c>
      <c r="M287" s="121">
        <f t="shared" si="20"/>
        <v>40348048</v>
      </c>
      <c r="N287" s="121">
        <f t="shared" si="14"/>
        <v>41894034.198123932</v>
      </c>
    </row>
    <row r="288" spans="1:14" ht="12.75">
      <c r="A288" s="152" t="s">
        <v>22</v>
      </c>
      <c r="B288" s="153">
        <f t="shared" ca="1" si="21"/>
        <v>-0.68074310063277432</v>
      </c>
      <c r="C288" s="153">
        <f t="shared" ca="1" si="22"/>
        <v>-0.30094883296210667</v>
      </c>
      <c r="D288" s="153">
        <f t="shared" si="23"/>
        <v>-1.112243512375122</v>
      </c>
      <c r="E288" s="153">
        <f t="shared" si="24"/>
        <v>-1.2695989863010582</v>
      </c>
      <c r="F288" s="153">
        <f t="shared" ca="1" si="25"/>
        <v>0.96865015333895155</v>
      </c>
      <c r="G288" s="143"/>
      <c r="H288" s="121">
        <f t="shared" si="15"/>
        <v>33348932</v>
      </c>
      <c r="I288" s="121">
        <f t="shared" si="16"/>
        <v>33348932</v>
      </c>
      <c r="J288" s="121">
        <f t="shared" si="17"/>
        <v>38386187</v>
      </c>
      <c r="K288" s="121">
        <f t="shared" si="18"/>
        <v>38386187</v>
      </c>
      <c r="L288" s="121">
        <f t="shared" si="19"/>
        <v>40348048</v>
      </c>
      <c r="M288" s="121">
        <f t="shared" si="20"/>
        <v>40348048</v>
      </c>
      <c r="N288" s="121">
        <f t="shared" si="14"/>
        <v>41894034.198123932</v>
      </c>
    </row>
    <row r="289" spans="1:14" ht="12.75">
      <c r="A289" s="152" t="s">
        <v>47</v>
      </c>
      <c r="B289" s="153">
        <f t="shared" ca="1" si="21"/>
        <v>-0.48206475316972042</v>
      </c>
      <c r="C289" s="153">
        <f t="shared" ca="1" si="22"/>
        <v>-0.89209290571672062</v>
      </c>
      <c r="D289" s="153">
        <f t="shared" si="23"/>
        <v>-1.4829913498334961</v>
      </c>
      <c r="E289" s="153">
        <f t="shared" si="24"/>
        <v>-1.6927986484014108</v>
      </c>
      <c r="F289" s="153">
        <f t="shared" ca="1" si="25"/>
        <v>0.80070574268469019</v>
      </c>
      <c r="G289" s="143"/>
      <c r="H289" s="121">
        <f t="shared" si="15"/>
        <v>33348932</v>
      </c>
      <c r="I289" s="121">
        <f t="shared" si="16"/>
        <v>33348932</v>
      </c>
      <c r="J289" s="121">
        <f t="shared" si="17"/>
        <v>38386187</v>
      </c>
      <c r="K289" s="121">
        <f t="shared" si="18"/>
        <v>38386187</v>
      </c>
      <c r="L289" s="121">
        <f t="shared" si="19"/>
        <v>40348048</v>
      </c>
      <c r="M289" s="121">
        <f t="shared" si="20"/>
        <v>40348048</v>
      </c>
      <c r="N289" s="121">
        <f t="shared" si="14"/>
        <v>41894034.198123932</v>
      </c>
    </row>
    <row r="290" spans="1:14" ht="12.75">
      <c r="A290" s="152" t="s">
        <v>23</v>
      </c>
      <c r="B290" s="153">
        <f t="shared" ca="1" si="21"/>
        <v>-0.30926156080710526</v>
      </c>
      <c r="C290" s="153">
        <f t="shared" ca="1" si="22"/>
        <v>-0.10655187511638504</v>
      </c>
      <c r="D290" s="153">
        <f t="shared" si="23"/>
        <v>-1.8537391872918696</v>
      </c>
      <c r="E290" s="153">
        <f t="shared" si="24"/>
        <v>-2.1159983105017637</v>
      </c>
      <c r="F290" s="153">
        <f t="shared" ca="1" si="25"/>
        <v>2.0094464353853785</v>
      </c>
      <c r="G290" s="143"/>
      <c r="H290" s="121">
        <f t="shared" si="15"/>
        <v>33348932</v>
      </c>
      <c r="I290" s="121">
        <f t="shared" si="16"/>
        <v>33348932</v>
      </c>
      <c r="J290" s="121">
        <f t="shared" si="17"/>
        <v>38386187</v>
      </c>
      <c r="K290" s="121">
        <f t="shared" si="18"/>
        <v>38386187</v>
      </c>
      <c r="L290" s="121">
        <f t="shared" si="19"/>
        <v>40348048</v>
      </c>
      <c r="M290" s="121">
        <f t="shared" si="20"/>
        <v>40348048</v>
      </c>
      <c r="N290" s="121">
        <f t="shared" si="14"/>
        <v>41894034.198123932</v>
      </c>
    </row>
    <row r="291" spans="1:14" ht="12.75">
      <c r="A291" s="152" t="s">
        <v>48</v>
      </c>
      <c r="B291" s="153">
        <f t="shared" ca="1" si="21"/>
        <v>-0.5863972254618135</v>
      </c>
      <c r="C291" s="153">
        <f t="shared" ca="1" si="22"/>
        <v>0.61209052531752384</v>
      </c>
      <c r="D291" s="153">
        <f t="shared" si="23"/>
        <v>-2.224487024750244</v>
      </c>
      <c r="E291" s="153">
        <f t="shared" si="24"/>
        <v>-2.5391979726021163</v>
      </c>
      <c r="F291" s="153">
        <f t="shared" ca="1" si="25"/>
        <v>3.1512884979196403</v>
      </c>
      <c r="G291" s="143"/>
      <c r="H291" s="121">
        <f t="shared" si="15"/>
        <v>33348932</v>
      </c>
      <c r="I291" s="121">
        <f t="shared" si="16"/>
        <v>33348932</v>
      </c>
      <c r="J291" s="121">
        <f t="shared" si="17"/>
        <v>38386187</v>
      </c>
      <c r="K291" s="121">
        <f t="shared" si="18"/>
        <v>38386187</v>
      </c>
      <c r="L291" s="121">
        <f t="shared" si="19"/>
        <v>40348048</v>
      </c>
      <c r="M291" s="121">
        <f t="shared" si="20"/>
        <v>40348048</v>
      </c>
      <c r="N291" s="121">
        <f t="shared" si="14"/>
        <v>41894034.198123932</v>
      </c>
    </row>
    <row r="292" spans="1:14" ht="12.75">
      <c r="A292" s="152" t="s">
        <v>49</v>
      </c>
      <c r="B292" s="153">
        <f t="shared" ca="1" si="21"/>
        <v>-0.34738299359612196</v>
      </c>
      <c r="C292" s="153" t="str">
        <f t="shared" ca="1" si="22"/>
        <v/>
      </c>
      <c r="D292" s="153">
        <f t="shared" si="23"/>
        <v>-2.5952348622086179</v>
      </c>
      <c r="E292" s="153">
        <f t="shared" si="24"/>
        <v>-2.9623976347024694</v>
      </c>
      <c r="F292" s="153" t="str">
        <f t="shared" ca="1" si="25"/>
        <v/>
      </c>
      <c r="G292" s="143"/>
      <c r="H292" s="121">
        <f t="shared" si="15"/>
        <v>33348932</v>
      </c>
      <c r="I292" s="121">
        <f t="shared" si="16"/>
        <v>33348932</v>
      </c>
      <c r="J292" s="121">
        <f t="shared" si="17"/>
        <v>38386187</v>
      </c>
      <c r="K292" s="121">
        <f t="shared" si="18"/>
        <v>38386187</v>
      </c>
      <c r="L292" s="121">
        <f t="shared" si="19"/>
        <v>40348048</v>
      </c>
      <c r="M292" s="121">
        <f t="shared" si="20"/>
        <v>40348048</v>
      </c>
      <c r="N292" s="121">
        <f t="shared" si="14"/>
        <v>41894034.198123932</v>
      </c>
    </row>
    <row r="293" spans="1:14" ht="12.75">
      <c r="A293" s="152" t="s">
        <v>50</v>
      </c>
      <c r="B293" s="153">
        <f t="shared" ca="1" si="21"/>
        <v>-0.41321370986769962</v>
      </c>
      <c r="C293" s="153" t="str">
        <f t="shared" ca="1" si="22"/>
        <v/>
      </c>
      <c r="D293" s="153">
        <f t="shared" si="23"/>
        <v>-2.9659826996669922</v>
      </c>
      <c r="E293" s="153">
        <f t="shared" si="24"/>
        <v>-3.3855972968028216</v>
      </c>
      <c r="F293" s="153" t="str">
        <f ca="1">IFERROR(C293-E293,"")</f>
        <v/>
      </c>
      <c r="G293" s="143"/>
      <c r="H293" s="121">
        <f t="shared" si="15"/>
        <v>33348932</v>
      </c>
      <c r="I293" s="121">
        <f t="shared" si="16"/>
        <v>33348932</v>
      </c>
      <c r="J293" s="121">
        <f t="shared" si="17"/>
        <v>38386187</v>
      </c>
      <c r="K293" s="121">
        <f t="shared" si="18"/>
        <v>38386187</v>
      </c>
      <c r="L293" s="121">
        <f t="shared" si="19"/>
        <v>40348048</v>
      </c>
      <c r="M293" s="121">
        <f t="shared" si="20"/>
        <v>40348048</v>
      </c>
      <c r="N293" s="121">
        <f t="shared" si="14"/>
        <v>41894034.198123932</v>
      </c>
    </row>
    <row r="294" spans="1:14" ht="12.75">
      <c r="A294" s="152" t="s">
        <v>51</v>
      </c>
      <c r="B294" s="153">
        <f t="shared" ca="1" si="21"/>
        <v>-0.57364252912557279</v>
      </c>
      <c r="C294" s="153" t="str">
        <f t="shared" ca="1" si="22"/>
        <v/>
      </c>
      <c r="D294" s="153">
        <f t="shared" si="23"/>
        <v>-3.3367305371253662</v>
      </c>
      <c r="E294" s="153">
        <f t="shared" si="24"/>
        <v>-3.8087969589031747</v>
      </c>
      <c r="F294" s="153" t="str">
        <f t="shared" ca="1" si="25"/>
        <v/>
      </c>
      <c r="G294" s="143"/>
      <c r="H294" s="121">
        <f t="shared" si="15"/>
        <v>33348932</v>
      </c>
      <c r="I294" s="121">
        <f t="shared" si="16"/>
        <v>33348932</v>
      </c>
      <c r="J294" s="121">
        <f t="shared" si="17"/>
        <v>38386187</v>
      </c>
      <c r="K294" s="121">
        <f t="shared" si="18"/>
        <v>38386187</v>
      </c>
      <c r="L294" s="121">
        <f t="shared" si="19"/>
        <v>40348048</v>
      </c>
      <c r="M294" s="121">
        <f t="shared" si="20"/>
        <v>40348048</v>
      </c>
      <c r="N294" s="121">
        <f t="shared" si="14"/>
        <v>41894034.198123932</v>
      </c>
    </row>
    <row r="295" spans="1:14" ht="12.75">
      <c r="A295" s="152" t="s">
        <v>52</v>
      </c>
      <c r="B295" s="153">
        <f t="shared" ca="1" si="21"/>
        <v>-1.2018195774923219</v>
      </c>
      <c r="C295" s="153" t="str">
        <f t="shared" ca="1" si="22"/>
        <v/>
      </c>
      <c r="D295" s="153">
        <f t="shared" si="23"/>
        <v>-3.7074783745837392</v>
      </c>
      <c r="E295" s="153">
        <f t="shared" si="24"/>
        <v>-4.2319966210035274</v>
      </c>
      <c r="F295" s="153" t="str">
        <f ca="1">IFERROR(C295-E295,"")</f>
        <v/>
      </c>
      <c r="G295" s="143"/>
      <c r="H295" s="121">
        <f t="shared" si="15"/>
        <v>33348932</v>
      </c>
      <c r="I295" s="121">
        <f t="shared" si="16"/>
        <v>33348932</v>
      </c>
      <c r="J295" s="121">
        <f t="shared" si="17"/>
        <v>38386187</v>
      </c>
      <c r="K295" s="121">
        <f t="shared" si="18"/>
        <v>38386187</v>
      </c>
      <c r="L295" s="121">
        <f t="shared" si="19"/>
        <v>40348048</v>
      </c>
      <c r="M295" s="121">
        <f t="shared" si="20"/>
        <v>40348048</v>
      </c>
      <c r="N295" s="121">
        <f t="shared" si="14"/>
        <v>41894034.198123932</v>
      </c>
    </row>
    <row r="296" spans="1:14" ht="12.75">
      <c r="A296" s="152" t="s">
        <v>53</v>
      </c>
      <c r="B296" s="204">
        <f t="shared" ca="1" si="21"/>
        <v>-1.4187557648389859</v>
      </c>
      <c r="C296" s="204" t="str">
        <f t="shared" ca="1" si="22"/>
        <v/>
      </c>
      <c r="D296" s="153">
        <f t="shared" si="23"/>
        <v>-4.0782262120421127</v>
      </c>
      <c r="E296" s="153">
        <f t="shared" si="24"/>
        <v>-4.65519628310388</v>
      </c>
      <c r="F296" s="153" t="str">
        <f t="shared" ca="1" si="25"/>
        <v/>
      </c>
      <c r="G296" s="143"/>
      <c r="H296" s="121">
        <f t="shared" si="15"/>
        <v>33348932</v>
      </c>
      <c r="I296" s="121">
        <f t="shared" si="16"/>
        <v>33348932</v>
      </c>
      <c r="J296" s="121">
        <f t="shared" si="17"/>
        <v>38386187</v>
      </c>
      <c r="K296" s="121">
        <f t="shared" si="18"/>
        <v>38386187</v>
      </c>
      <c r="L296" s="121">
        <f t="shared" si="19"/>
        <v>40348048</v>
      </c>
      <c r="M296" s="121">
        <f t="shared" si="20"/>
        <v>40348048</v>
      </c>
      <c r="N296" s="121">
        <f t="shared" si="14"/>
        <v>41894034.198123932</v>
      </c>
    </row>
    <row r="297" spans="1:14" ht="12.75">
      <c r="A297" s="152" t="s">
        <v>54</v>
      </c>
      <c r="B297" s="153">
        <f t="shared" ca="1" si="21"/>
        <v>-3.7944851805470234</v>
      </c>
      <c r="C297" s="153" t="str">
        <f t="shared" ca="1" si="22"/>
        <v/>
      </c>
      <c r="D297" s="153">
        <f t="shared" si="23"/>
        <v>-4.4489740495004879</v>
      </c>
      <c r="E297" s="153">
        <f t="shared" si="24"/>
        <v>-5.0783959452042327</v>
      </c>
      <c r="F297" s="153" t="str">
        <f t="shared" ca="1" si="25"/>
        <v/>
      </c>
      <c r="G297" s="143"/>
      <c r="H297" s="121">
        <f t="shared" si="15"/>
        <v>33348932</v>
      </c>
      <c r="I297" s="121">
        <f t="shared" si="16"/>
        <v>33348932</v>
      </c>
      <c r="J297" s="121">
        <f t="shared" si="17"/>
        <v>38386187</v>
      </c>
      <c r="K297" s="121">
        <f t="shared" si="18"/>
        <v>38386187</v>
      </c>
      <c r="L297" s="121">
        <f t="shared" si="19"/>
        <v>40348048</v>
      </c>
      <c r="M297" s="121">
        <f t="shared" si="20"/>
        <v>40348048</v>
      </c>
      <c r="N297" s="121">
        <f t="shared" si="14"/>
        <v>41894034.198123932</v>
      </c>
    </row>
    <row r="298" spans="1:14" ht="12.75">
      <c r="A298" s="143"/>
      <c r="B298" s="143"/>
      <c r="C298" s="143"/>
      <c r="D298" s="143"/>
      <c r="E298" s="143"/>
      <c r="F298" s="143"/>
      <c r="G298" s="143"/>
      <c r="H298" s="110"/>
      <c r="I298" s="110"/>
      <c r="J298" s="110"/>
      <c r="K298" s="110"/>
      <c r="L298" s="110"/>
      <c r="M298" s="110"/>
      <c r="N298" s="110"/>
    </row>
    <row r="299" spans="1:14" ht="12.75">
      <c r="A299" s="143"/>
      <c r="B299" s="143"/>
      <c r="C299" s="143"/>
      <c r="D299" s="143"/>
      <c r="E299" s="143"/>
      <c r="F299" s="143"/>
      <c r="G299" s="143"/>
      <c r="H299" s="43"/>
      <c r="I299" s="43"/>
      <c r="J299" s="43"/>
      <c r="K299" s="43"/>
      <c r="L299" s="43"/>
      <c r="M299" s="43"/>
      <c r="N299" s="43"/>
    </row>
    <row r="300" spans="1:14" ht="12.75">
      <c r="A300" s="143"/>
      <c r="B300" s="143"/>
      <c r="C300" s="143"/>
      <c r="D300" s="143"/>
      <c r="E300" s="143"/>
      <c r="F300" s="143"/>
      <c r="G300" s="143"/>
      <c r="H300" s="43"/>
      <c r="I300" s="43"/>
      <c r="J300" s="43"/>
      <c r="K300" s="43"/>
      <c r="L300" s="43"/>
      <c r="M300" s="43"/>
      <c r="N300" s="43"/>
    </row>
    <row r="301" spans="1:14" ht="12.75">
      <c r="A301" s="143"/>
      <c r="B301" s="143"/>
      <c r="C301" s="143"/>
      <c r="D301" s="143"/>
      <c r="E301" s="143"/>
      <c r="F301" s="143"/>
      <c r="G301" s="143"/>
      <c r="H301" s="43"/>
      <c r="I301" s="43"/>
      <c r="J301" s="43"/>
      <c r="K301" s="43"/>
      <c r="L301" s="43"/>
      <c r="M301" s="43"/>
      <c r="N301" s="43"/>
    </row>
    <row r="302" spans="1:14" ht="12.75">
      <c r="A302" s="143"/>
      <c r="B302" s="143"/>
      <c r="C302" s="143"/>
      <c r="D302" s="143"/>
      <c r="E302" s="143"/>
      <c r="F302" s="143"/>
      <c r="G302" s="143"/>
      <c r="H302" s="43"/>
      <c r="I302" s="43"/>
      <c r="J302" s="43"/>
      <c r="K302" s="43"/>
      <c r="L302" s="43"/>
      <c r="M302" s="43"/>
      <c r="N302" s="43"/>
    </row>
    <row r="303" spans="1:14" ht="12.75">
      <c r="A303" s="143"/>
      <c r="B303" s="143"/>
      <c r="C303" s="143"/>
      <c r="D303" s="143"/>
      <c r="E303" s="143"/>
      <c r="F303" s="143"/>
      <c r="G303" s="143"/>
      <c r="H303" s="43"/>
      <c r="I303" s="43"/>
      <c r="J303" s="43"/>
      <c r="K303" s="43"/>
      <c r="L303" s="43"/>
      <c r="M303" s="43"/>
      <c r="N303" s="43"/>
    </row>
    <row r="304" spans="1:14" ht="12.75">
      <c r="A304" s="143"/>
      <c r="B304" s="143"/>
      <c r="C304" s="143"/>
      <c r="D304" s="143"/>
      <c r="E304" s="143"/>
      <c r="F304" s="143"/>
      <c r="G304" s="143"/>
      <c r="H304" s="43"/>
      <c r="I304" s="43"/>
      <c r="J304" s="43"/>
      <c r="K304" s="43"/>
      <c r="L304" s="43"/>
      <c r="M304" s="43"/>
      <c r="N304" s="43"/>
    </row>
    <row r="305" spans="1:14" ht="12.75">
      <c r="A305" s="143"/>
      <c r="B305" s="143"/>
      <c r="C305" s="143"/>
      <c r="D305" s="143"/>
      <c r="E305" s="143"/>
      <c r="F305" s="143"/>
      <c r="G305" s="143"/>
      <c r="H305" s="43"/>
      <c r="I305" s="43"/>
      <c r="J305" s="43"/>
      <c r="K305" s="43"/>
      <c r="L305" s="43"/>
      <c r="M305" s="43"/>
      <c r="N305" s="43"/>
    </row>
    <row r="306" spans="1:14" ht="12.75">
      <c r="A306" s="143"/>
      <c r="B306" s="143"/>
      <c r="C306" s="143"/>
      <c r="D306" s="143"/>
      <c r="E306" s="143"/>
      <c r="F306" s="143"/>
      <c r="G306" s="143"/>
      <c r="H306" s="43"/>
      <c r="I306" s="43"/>
      <c r="J306" s="43"/>
      <c r="K306" s="43"/>
      <c r="L306" s="43"/>
      <c r="M306" s="43"/>
      <c r="N306" s="43"/>
    </row>
    <row r="307" spans="1:14" ht="12.75">
      <c r="A307" s="143"/>
      <c r="B307" s="143"/>
      <c r="C307" s="143"/>
      <c r="D307" s="143"/>
      <c r="E307" s="143"/>
      <c r="F307" s="143"/>
      <c r="G307" s="143"/>
      <c r="H307" s="43"/>
      <c r="I307" s="43"/>
      <c r="J307" s="43"/>
      <c r="K307" s="43"/>
      <c r="L307" s="43"/>
      <c r="M307" s="43"/>
      <c r="N307" s="43"/>
    </row>
    <row r="308" spans="1:14" ht="12.75">
      <c r="A308" s="143"/>
      <c r="B308" s="143"/>
      <c r="C308" s="143"/>
      <c r="D308" s="143"/>
      <c r="E308" s="143"/>
      <c r="F308" s="143"/>
      <c r="G308" s="143"/>
      <c r="H308" s="43"/>
      <c r="I308" s="43"/>
      <c r="J308" s="43"/>
      <c r="K308" s="43"/>
      <c r="L308" s="43"/>
      <c r="M308" s="43"/>
      <c r="N308" s="43"/>
    </row>
    <row r="309" spans="1:14" ht="12.75">
      <c r="A309" s="143"/>
      <c r="B309" s="143"/>
      <c r="C309" s="143"/>
      <c r="D309" s="143"/>
      <c r="E309" s="143"/>
      <c r="F309" s="143"/>
      <c r="G309" s="143"/>
      <c r="H309" s="43"/>
      <c r="I309" s="43"/>
      <c r="J309" s="43"/>
      <c r="K309" s="43"/>
      <c r="L309" s="43"/>
      <c r="M309" s="43"/>
      <c r="N309" s="43"/>
    </row>
    <row r="310" spans="1:14" ht="12.75">
      <c r="A310" s="143"/>
      <c r="B310" s="143"/>
      <c r="C310" s="143"/>
      <c r="D310" s="143"/>
      <c r="E310" s="143"/>
      <c r="F310" s="143"/>
      <c r="G310" s="143"/>
      <c r="H310" s="43"/>
      <c r="I310" s="43"/>
      <c r="J310" s="43"/>
      <c r="K310" s="43"/>
      <c r="L310" s="43"/>
      <c r="M310" s="43"/>
      <c r="N310" s="43"/>
    </row>
    <row r="311" spans="1:14" ht="12.75">
      <c r="A311" s="143"/>
      <c r="B311" s="143"/>
      <c r="C311" s="143"/>
      <c r="D311" s="143"/>
      <c r="E311" s="143"/>
      <c r="F311" s="143"/>
      <c r="G311" s="143"/>
      <c r="H311" s="43"/>
      <c r="I311" s="43"/>
      <c r="J311" s="43"/>
      <c r="K311" s="43"/>
      <c r="L311" s="43"/>
      <c r="M311" s="43"/>
      <c r="N311" s="43"/>
    </row>
    <row r="312" spans="1:14" ht="12.75">
      <c r="A312" s="143"/>
      <c r="B312" s="143"/>
      <c r="C312" s="143"/>
      <c r="D312" s="143"/>
      <c r="E312" s="143"/>
      <c r="F312" s="143"/>
      <c r="G312" s="143"/>
      <c r="H312" s="43"/>
      <c r="I312" s="43"/>
      <c r="J312" s="43"/>
      <c r="K312" s="43"/>
      <c r="L312" s="43"/>
      <c r="M312" s="43"/>
      <c r="N312" s="43"/>
    </row>
    <row r="313" spans="1:14" ht="12.75">
      <c r="A313" s="143"/>
      <c r="B313" s="143"/>
      <c r="C313" s="143"/>
      <c r="D313" s="143"/>
      <c r="E313" s="143"/>
      <c r="F313" s="143"/>
      <c r="G313" s="143"/>
      <c r="H313" s="43"/>
      <c r="I313" s="43"/>
      <c r="J313" s="43"/>
      <c r="K313" s="43"/>
      <c r="L313" s="43"/>
      <c r="M313" s="43"/>
      <c r="N313" s="43"/>
    </row>
    <row r="314" spans="1:14" ht="12.75">
      <c r="A314" s="143"/>
      <c r="B314" s="143"/>
      <c r="C314" s="143"/>
      <c r="D314" s="143"/>
      <c r="E314" s="143"/>
      <c r="F314" s="143"/>
      <c r="G314" s="143"/>
      <c r="H314" s="43"/>
      <c r="I314" s="43"/>
      <c r="J314" s="43"/>
      <c r="K314" s="43"/>
      <c r="L314" s="43"/>
      <c r="M314" s="43"/>
      <c r="N314" s="43"/>
    </row>
    <row r="315" spans="1:14" ht="12.75">
      <c r="A315" s="143"/>
      <c r="B315" s="143"/>
      <c r="C315" s="143"/>
      <c r="D315" s="143"/>
      <c r="E315" s="143"/>
      <c r="F315" s="143"/>
      <c r="G315" s="143"/>
      <c r="H315" s="43"/>
      <c r="I315" s="43"/>
      <c r="J315" s="43"/>
      <c r="K315" s="43"/>
      <c r="L315" s="43"/>
      <c r="M315" s="43"/>
      <c r="N315" s="43"/>
    </row>
    <row r="316" spans="1:14" ht="12.75">
      <c r="A316" s="143"/>
      <c r="B316" s="143"/>
      <c r="C316" s="143"/>
      <c r="D316" s="143"/>
      <c r="E316" s="143"/>
      <c r="F316" s="143"/>
      <c r="G316" s="143"/>
      <c r="H316" s="43"/>
      <c r="I316" s="43"/>
      <c r="J316" s="43"/>
      <c r="K316" s="43"/>
      <c r="L316" s="43"/>
      <c r="M316" s="43"/>
      <c r="N316" s="43"/>
    </row>
    <row r="317" spans="1:14" ht="12.75">
      <c r="A317" s="143"/>
      <c r="B317" s="143"/>
      <c r="C317" s="143"/>
      <c r="D317" s="143"/>
      <c r="E317" s="143"/>
      <c r="F317" s="143"/>
      <c r="G317" s="143"/>
      <c r="H317" s="43"/>
      <c r="I317" s="43"/>
      <c r="J317" s="43"/>
      <c r="K317" s="43"/>
      <c r="L317" s="43"/>
      <c r="M317" s="43"/>
      <c r="N317" s="43"/>
    </row>
    <row r="318" spans="1:14" ht="12.75">
      <c r="A318" s="143"/>
      <c r="B318" s="143"/>
      <c r="C318" s="143"/>
      <c r="D318" s="143"/>
      <c r="E318" s="143"/>
      <c r="F318" s="143"/>
      <c r="G318" s="143"/>
      <c r="H318" s="43"/>
      <c r="I318" s="43"/>
      <c r="J318" s="43"/>
      <c r="K318" s="43"/>
      <c r="L318" s="43"/>
      <c r="M318" s="43"/>
      <c r="N318" s="43"/>
    </row>
    <row r="319" spans="1:14" ht="12.75">
      <c r="A319" s="143"/>
      <c r="B319" s="143"/>
      <c r="C319" s="143"/>
      <c r="D319" s="143"/>
      <c r="E319" s="143"/>
      <c r="F319" s="143"/>
      <c r="G319" s="143"/>
      <c r="H319" s="43"/>
      <c r="I319" s="43"/>
      <c r="J319" s="43"/>
      <c r="K319" s="43"/>
      <c r="L319" s="43"/>
      <c r="M319" s="43"/>
      <c r="N319" s="43"/>
    </row>
    <row r="320" spans="1:14" ht="12.75">
      <c r="A320" s="143"/>
      <c r="B320" s="143"/>
      <c r="C320" s="143"/>
      <c r="D320" s="143"/>
      <c r="E320" s="143"/>
      <c r="F320" s="143"/>
      <c r="G320" s="143"/>
      <c r="H320" s="43"/>
      <c r="I320" s="43"/>
      <c r="J320" s="43"/>
      <c r="K320" s="43"/>
      <c r="L320" s="43"/>
      <c r="M320" s="43"/>
      <c r="N320" s="43"/>
    </row>
    <row r="321" spans="1:14" ht="12.75">
      <c r="A321" s="265" t="s">
        <v>114</v>
      </c>
      <c r="B321" s="266"/>
      <c r="C321" s="266"/>
      <c r="D321" s="266"/>
      <c r="E321" s="266"/>
      <c r="F321" s="267"/>
      <c r="G321" s="143"/>
      <c r="H321" s="43"/>
      <c r="I321" s="43"/>
      <c r="J321" s="43"/>
      <c r="K321" s="43"/>
      <c r="L321" s="43"/>
      <c r="M321" s="43"/>
      <c r="N321" s="43"/>
    </row>
    <row r="322" spans="1:14" ht="12.75">
      <c r="A322" s="144" t="s">
        <v>39</v>
      </c>
      <c r="B322" s="268" t="s">
        <v>28</v>
      </c>
      <c r="C322" s="269"/>
      <c r="D322" s="268" t="s">
        <v>69</v>
      </c>
      <c r="E322" s="269"/>
      <c r="F322" s="145" t="s">
        <v>25</v>
      </c>
      <c r="G322" s="143"/>
      <c r="H322" s="43"/>
      <c r="I322" s="43"/>
      <c r="J322" s="43"/>
      <c r="K322" s="43"/>
      <c r="L322" s="43"/>
      <c r="M322" s="43"/>
      <c r="N322" s="43"/>
    </row>
    <row r="323" spans="1:14" ht="12.75">
      <c r="A323" s="146">
        <v>1</v>
      </c>
      <c r="B323" s="147">
        <v>2</v>
      </c>
      <c r="C323" s="147">
        <v>3</v>
      </c>
      <c r="D323" s="147">
        <v>4</v>
      </c>
      <c r="E323" s="146">
        <v>5</v>
      </c>
      <c r="F323" s="147">
        <v>6</v>
      </c>
      <c r="G323" s="143"/>
      <c r="H323" s="43"/>
      <c r="I323" s="43"/>
      <c r="J323" s="43"/>
      <c r="K323" s="43"/>
      <c r="L323" s="43"/>
      <c r="M323" s="43"/>
      <c r="N323" s="43"/>
    </row>
    <row r="324" spans="1:14" ht="12.75">
      <c r="A324" s="148"/>
      <c r="B324" s="147" t="s">
        <v>90</v>
      </c>
      <c r="C324" s="147" t="s">
        <v>42</v>
      </c>
      <c r="D324" s="147" t="s">
        <v>90</v>
      </c>
      <c r="E324" s="147" t="s">
        <v>42</v>
      </c>
      <c r="F324" s="146" t="s">
        <v>42</v>
      </c>
      <c r="G324" s="143"/>
      <c r="H324" s="43"/>
      <c r="I324" s="43"/>
      <c r="J324" s="43"/>
      <c r="K324" s="43"/>
      <c r="L324" s="43"/>
      <c r="M324" s="43"/>
      <c r="N324" s="43"/>
    </row>
    <row r="325" spans="1:14" ht="12.75">
      <c r="A325" s="150"/>
      <c r="B325" s="144">
        <v>2023</v>
      </c>
      <c r="C325" s="144">
        <v>2024</v>
      </c>
      <c r="D325" s="144" t="s">
        <v>147</v>
      </c>
      <c r="E325" s="144" t="s">
        <v>150</v>
      </c>
      <c r="F325" s="151"/>
      <c r="G325" s="143"/>
      <c r="H325" s="43"/>
      <c r="I325" s="43"/>
      <c r="J325" s="43"/>
      <c r="K325" s="43"/>
      <c r="L325" s="43"/>
      <c r="M325" s="43"/>
      <c r="N325" s="43"/>
    </row>
    <row r="326" spans="1:14" ht="12.75">
      <c r="A326" s="152" t="s">
        <v>45</v>
      </c>
      <c r="B326" s="156">
        <f ca="1">IF(INDIRECT(ADDRESS(ROW('1'!AK$32),COLUMN('1'!AA10)+ROW(A2)+39,1,1,"1"))="","",INDIRECT(ADDRESS(ROW('1'!AK$32),COLUMN('1'!AA10)+ROW(A1)+39,1,1,"1")))</f>
        <v>21850.373000000021</v>
      </c>
      <c r="C326" s="156">
        <f ca="1">IF(INDIRECT(ADDRESS(ROW('1'!AK$32),COLUMN('1'!AA10)+ROW(A2)+52,1,1,"1"))="","",INDIRECT(ADDRESS(ROW('1'!AK$32),COLUMN('1'!AA10)+ROW(A1)+52,1,1,"1")))</f>
        <v>34837.439000000013</v>
      </c>
      <c r="D326" s="156">
        <f>'1'!$BN$32*ROW(A1)/12</f>
        <v>4345.1537500000168</v>
      </c>
      <c r="E326" s="156">
        <f>'1'!$CH$32*ROW(A1)/12</f>
        <v>34015.046500000019</v>
      </c>
      <c r="F326" s="156">
        <f ca="1">IFERROR(C326-E326,"")</f>
        <v>822.39249999999447</v>
      </c>
      <c r="G326" s="143"/>
      <c r="H326" s="43"/>
      <c r="I326" s="43"/>
      <c r="J326" s="43"/>
      <c r="K326" s="43"/>
      <c r="L326" s="43"/>
      <c r="M326" s="43"/>
      <c r="N326" s="43"/>
    </row>
    <row r="327" spans="1:14" ht="12.75">
      <c r="A327" s="152" t="s">
        <v>46</v>
      </c>
      <c r="B327" s="156">
        <f ca="1">IF(INDIRECT(ADDRESS(ROW('1'!AK$32),COLUMN('1'!AA11)+ROW(A3)+39,1,1,"1"))="","",INDIRECT(ADDRESS(ROW('1'!AK$32),COLUMN('1'!AA11)+ROW(A2)+39,1,1,"1")))</f>
        <v>8860.8950000000186</v>
      </c>
      <c r="C327" s="156">
        <f ca="1">IF(INDIRECT(ADDRESS(ROW('1'!AK$32),COLUMN('1'!AA11)+ROW(A3)+52,1,1,"1"))="","",INDIRECT(ADDRESS(ROW('1'!AK$32),COLUMN('1'!AA11)+ROW(A2)+52,1,1,"1")))</f>
        <v>55473.418000000063</v>
      </c>
      <c r="D327" s="156">
        <f>'1'!$BN$32*ROW(A2)/12</f>
        <v>8690.3075000000335</v>
      </c>
      <c r="E327" s="156">
        <f>'1'!$CH$32*ROW(A2)/12</f>
        <v>68030.093000000037</v>
      </c>
      <c r="F327" s="156">
        <f t="shared" ref="F327:F337" ca="1" si="26">IFERROR(C327-E327,"")</f>
        <v>-12556.674999999974</v>
      </c>
      <c r="G327" s="143"/>
      <c r="H327" s="43"/>
      <c r="I327" s="43"/>
      <c r="J327" s="43"/>
      <c r="K327" s="43"/>
      <c r="L327" s="43"/>
      <c r="M327" s="43"/>
      <c r="N327" s="43"/>
    </row>
    <row r="328" spans="1:14" ht="12.75">
      <c r="A328" s="152" t="s">
        <v>22</v>
      </c>
      <c r="B328" s="156">
        <f ca="1">IF(INDIRECT(ADDRESS(ROW('1'!AK$32),COLUMN('1'!AA12)+ROW(A4)+39,1,1,"1"))="","",INDIRECT(ADDRESS(ROW('1'!AK$32),COLUMN('1'!AA12)+ROW(A3)+39,1,1,"1")))</f>
        <v>-67878.96100000001</v>
      </c>
      <c r="C328" s="156">
        <f ca="1">IF(INDIRECT(ADDRESS(ROW('1'!AK$32),COLUMN('1'!AA12)+ROW(A4)+52,1,1,"1"))="","",INDIRECT(ADDRESS(ROW('1'!AK$32),COLUMN('1'!AA12)+ROW(A3)+52,1,1,"1")))</f>
        <v>83250.759000000078</v>
      </c>
      <c r="D328" s="156">
        <f>'1'!$BN$32*ROW(A3)/12</f>
        <v>13035.461250000051</v>
      </c>
      <c r="E328" s="156">
        <f>'1'!$CH$32*ROW(A3)/12</f>
        <v>102045.13950000005</v>
      </c>
      <c r="F328" s="156">
        <f t="shared" ca="1" si="26"/>
        <v>-18794.38049999997</v>
      </c>
      <c r="G328" s="143"/>
      <c r="H328" s="43"/>
      <c r="I328" s="43"/>
      <c r="J328" s="43"/>
      <c r="K328" s="43"/>
      <c r="L328" s="43"/>
      <c r="M328" s="43"/>
      <c r="N328" s="43"/>
    </row>
    <row r="329" spans="1:14" ht="12.75">
      <c r="A329" s="152" t="s">
        <v>47</v>
      </c>
      <c r="B329" s="156">
        <f ca="1">IF(INDIRECT(ADDRESS(ROW('1'!AK$32),COLUMN('1'!AA13)+ROW(A5)+39,1,1,"1"))="","",INDIRECT(ADDRESS(ROW('1'!AK$32),COLUMN('1'!AA13)+ROW(A4)+39,1,1,"1")))</f>
        <v>-59148.922999999952</v>
      </c>
      <c r="C329" s="156">
        <f ca="1">IF(INDIRECT(ADDRESS(ROW('1'!AK$32),COLUMN('1'!AA13)+ROW(A5)+52,1,1,"1"))="","",INDIRECT(ADDRESS(ROW('1'!AK$32),COLUMN('1'!AA13)+ROW(A4)+52,1,1,"1")))</f>
        <v>139544.30599999987</v>
      </c>
      <c r="D329" s="156">
        <f>'1'!$BN$32*ROW(A4)/12</f>
        <v>17380.615000000067</v>
      </c>
      <c r="E329" s="156">
        <f>'1'!$CH$32*ROW(A4)/12</f>
        <v>136060.18600000007</v>
      </c>
      <c r="F329" s="156">
        <f t="shared" ca="1" si="26"/>
        <v>3484.1199999997916</v>
      </c>
      <c r="G329" s="143"/>
      <c r="H329" s="43"/>
      <c r="I329" s="43"/>
      <c r="J329" s="43"/>
      <c r="K329" s="43"/>
      <c r="L329" s="43"/>
      <c r="M329" s="43"/>
      <c r="N329" s="43"/>
    </row>
    <row r="330" spans="1:14" ht="12.75">
      <c r="A330" s="152" t="s">
        <v>23</v>
      </c>
      <c r="B330" s="156">
        <f ca="1">IF(INDIRECT(ADDRESS(ROW('1'!AK$32),COLUMN('1'!AA14)+ROW(A6)+39,1,1,"1"))="","",INDIRECT(ADDRESS(ROW('1'!AK$32),COLUMN('1'!AA14)+ROW(A5)+39,1,1,"1")))</f>
        <v>-18273.459999999963</v>
      </c>
      <c r="C330" s="156">
        <f ca="1">IF(INDIRECT(ADDRESS(ROW('1'!AK$32),COLUMN('1'!AA14)+ROW(A6)+52,1,1,"1"))="","",INDIRECT(ADDRESS(ROW('1'!AK$32),COLUMN('1'!AA14)+ROW(A5)+52,1,1,"1")))</f>
        <v>171040.53099999996</v>
      </c>
      <c r="D330" s="156">
        <f>'1'!$BN$32*ROW(A5)/12</f>
        <v>21725.768750000087</v>
      </c>
      <c r="E330" s="156">
        <f>'1'!$CH$32*ROW(A5)/12</f>
        <v>170075.23250000007</v>
      </c>
      <c r="F330" s="156">
        <f t="shared" ca="1" si="26"/>
        <v>965.29849999988801</v>
      </c>
      <c r="G330" s="143"/>
      <c r="H330" s="43"/>
      <c r="I330" s="43"/>
      <c r="J330" s="43"/>
      <c r="K330" s="43"/>
      <c r="L330" s="43"/>
      <c r="M330" s="43"/>
      <c r="N330" s="43"/>
    </row>
    <row r="331" spans="1:14" ht="12.75">
      <c r="A331" s="152" t="s">
        <v>48</v>
      </c>
      <c r="B331" s="156">
        <f ca="1">IF(INDIRECT(ADDRESS(ROW('1'!AK$32),COLUMN('1'!AA15)+ROW(A7)+39,1,1,"1"))="","",INDIRECT(ADDRESS(ROW('1'!AK$32),COLUMN('1'!AA15)+ROW(A6)+39,1,1,"1")))</f>
        <v>18868.96800000011</v>
      </c>
      <c r="C331" s="156">
        <f ca="1">IF(INDIRECT(ADDRESS(ROW('1'!AK$32),COLUMN('1'!AA15)+ROW(A7)+52,1,1,"1"))="","",INDIRECT(ADDRESS(ROW('1'!AK$32),COLUMN('1'!AA15)+ROW(A6)+52,1,1,"1")))</f>
        <v>207935.19800000032</v>
      </c>
      <c r="D331" s="156">
        <f>'1'!$BN$32*ROW(A6)/12</f>
        <v>26070.922500000102</v>
      </c>
      <c r="E331" s="156">
        <f>'1'!$CH$32*ROW(A6)/12</f>
        <v>204090.2790000001</v>
      </c>
      <c r="F331" s="156">
        <f t="shared" ca="1" si="26"/>
        <v>3844.9190000002272</v>
      </c>
      <c r="G331" s="143"/>
      <c r="H331" s="43"/>
      <c r="I331" s="43"/>
      <c r="J331" s="43"/>
      <c r="K331" s="43"/>
      <c r="L331" s="43"/>
      <c r="M331" s="43"/>
      <c r="N331" s="43"/>
    </row>
    <row r="332" spans="1:14" ht="12.75">
      <c r="A332" s="152" t="s">
        <v>49</v>
      </c>
      <c r="B332" s="156">
        <f ca="1">IF(INDIRECT(ADDRESS(ROW('1'!AK$32),COLUMN('1'!AA16)+ROW(A8)+39,1,1,"1"))="","",INDIRECT(ADDRESS(ROW('1'!AK$32),COLUMN('1'!AA16)+ROW(A7)+39,1,1,"1")))</f>
        <v>100483.56599999964</v>
      </c>
      <c r="C332" s="156" t="str">
        <f ca="1">IF(INDIRECT(ADDRESS(ROW('1'!AK$32),COLUMN('1'!AA16)+ROW(A8)+52,1,1,"1"))="","",INDIRECT(ADDRESS(ROW('1'!AK$32),COLUMN('1'!AA16)+ROW(A7)+52,1,1,"1")))</f>
        <v/>
      </c>
      <c r="D332" s="156">
        <f>'1'!$BN$32*ROW(A7)/12</f>
        <v>30416.076250000118</v>
      </c>
      <c r="E332" s="156">
        <f>'1'!$CH$32*ROW(A7)/12</f>
        <v>238105.32550000012</v>
      </c>
      <c r="F332" s="156" t="str">
        <f t="shared" ca="1" si="26"/>
        <v/>
      </c>
      <c r="G332" s="143"/>
      <c r="H332" s="43"/>
      <c r="I332" s="43"/>
      <c r="J332" s="43"/>
      <c r="K332" s="43"/>
      <c r="L332" s="43"/>
      <c r="M332" s="43"/>
      <c r="N332" s="43"/>
    </row>
    <row r="333" spans="1:14" ht="12.75">
      <c r="A333" s="152" t="s">
        <v>50</v>
      </c>
      <c r="B333" s="156">
        <f ca="1">IF(INDIRECT(ADDRESS(ROW('1'!AK$32),COLUMN('1'!AA17)+ROW(A9)+39,1,1,"1"))="","",INDIRECT(ADDRESS(ROW('1'!AK$32),COLUMN('1'!AA17)+ROW(A8)+39,1,1,"1")))</f>
        <v>112828.99300000025</v>
      </c>
      <c r="C333" s="156" t="str">
        <f ca="1">IF(INDIRECT(ADDRESS(ROW('1'!AK$32),COLUMN('1'!AA17)+ROW(A9)+52,1,1,"1"))="","",INDIRECT(ADDRESS(ROW('1'!AK$32),COLUMN('1'!AA17)+ROW(A8)+52,1,1,"1")))</f>
        <v/>
      </c>
      <c r="D333" s="156">
        <f>'1'!$BN$32*ROW(A8)/12</f>
        <v>34761.230000000134</v>
      </c>
      <c r="E333" s="156">
        <f>'1'!$CH$32*ROW(A8)/12</f>
        <v>272120.37200000015</v>
      </c>
      <c r="F333" s="156" t="str">
        <f t="shared" ca="1" si="26"/>
        <v/>
      </c>
      <c r="G333" s="143"/>
      <c r="H333" s="43"/>
      <c r="I333" s="43"/>
      <c r="J333" s="43"/>
      <c r="K333" s="43"/>
      <c r="L333" s="43"/>
      <c r="M333" s="43"/>
      <c r="N333" s="43"/>
    </row>
    <row r="334" spans="1:14" ht="12.75">
      <c r="A334" s="152" t="s">
        <v>51</v>
      </c>
      <c r="B334" s="156">
        <f ca="1">IF(INDIRECT(ADDRESS(ROW('1'!AK$32),COLUMN('1'!AA18)+ROW(A10)+39,1,1,"1"))="","",INDIRECT(ADDRESS(ROW('1'!AK$32),COLUMN('1'!AA18)+ROW(A9)+39,1,1,"1")))</f>
        <v>184000.50499999989</v>
      </c>
      <c r="C334" s="156" t="str">
        <f ca="1">IF(INDIRECT(ADDRESS(ROW('1'!AK$32),COLUMN('1'!AA18)+ROW(A10)+52,1,1,"1"))="","",INDIRECT(ADDRESS(ROW('1'!AK$32),COLUMN('1'!AA18)+ROW(A9)+52,1,1,"1")))</f>
        <v/>
      </c>
      <c r="D334" s="156">
        <f>'1'!$BN$32*ROW(A9)/12</f>
        <v>39106.383750000154</v>
      </c>
      <c r="E334" s="156">
        <f>'1'!$CH$32*ROW(A9)/12</f>
        <v>306135.41850000015</v>
      </c>
      <c r="F334" s="156" t="str">
        <f t="shared" ca="1" si="26"/>
        <v/>
      </c>
      <c r="G334" s="143"/>
      <c r="H334" s="43"/>
      <c r="I334" s="43"/>
      <c r="J334" s="43"/>
      <c r="K334" s="43"/>
      <c r="L334" s="43"/>
      <c r="M334" s="43"/>
      <c r="N334" s="43"/>
    </row>
    <row r="335" spans="1:14" ht="12.75">
      <c r="A335" s="152" t="s">
        <v>52</v>
      </c>
      <c r="B335" s="156">
        <f ca="1">IF(INDIRECT(ADDRESS(ROW('1'!AK$32),COLUMN('1'!AA19)+ROW(A11)+39,1,1,"1"))="","",INDIRECT(ADDRESS(ROW('1'!AK$32),COLUMN('1'!AA19)+ROW(A10)+39,1,1,"1")))</f>
        <v>205121.19900000002</v>
      </c>
      <c r="C335" s="156" t="str">
        <f ca="1">IF(INDIRECT(ADDRESS(ROW('1'!AK$32),COLUMN('1'!AA19)+ROW(A11)+52,1,1,"1"))="","",INDIRECT(ADDRESS(ROW('1'!AK$32),COLUMN('1'!AA19)+ROW(A10)+52,1,1,"1")))</f>
        <v/>
      </c>
      <c r="D335" s="156">
        <f>'1'!$BN$32*ROW(A10)/12</f>
        <v>43451.537500000173</v>
      </c>
      <c r="E335" s="156">
        <f>'1'!$CH$32*ROW(A10)/12</f>
        <v>340150.46500000014</v>
      </c>
      <c r="F335" s="156" t="str">
        <f t="shared" ca="1" si="26"/>
        <v/>
      </c>
      <c r="G335" s="143"/>
      <c r="H335" s="43"/>
      <c r="I335" s="43"/>
      <c r="J335" s="43"/>
      <c r="K335" s="43"/>
      <c r="L335" s="43"/>
      <c r="M335" s="43"/>
      <c r="N335" s="43"/>
    </row>
    <row r="336" spans="1:14" ht="12.75">
      <c r="A336" s="152" t="s">
        <v>53</v>
      </c>
      <c r="B336" s="156">
        <f ca="1">IF(INDIRECT(ADDRESS(ROW('1'!AK$32),COLUMN('1'!AA20)+ROW(A12)+39,1,1,"1"))="","",INDIRECT(ADDRESS(ROW('1'!AK$32),COLUMN('1'!AA20)+ROW(A11)+39,1,1,"1")))</f>
        <v>216425.06699999981</v>
      </c>
      <c r="C336" s="156" t="str">
        <f ca="1">IF(INDIRECT(ADDRESS(ROW('1'!AK$32),COLUMN('1'!AA20)+ROW(A12)+52,1,1,"1"))="","",INDIRECT(ADDRESS(ROW('1'!AK$32),COLUMN('1'!AA20)+ROW(A11)+52,1,1,"1")))</f>
        <v/>
      </c>
      <c r="D336" s="156">
        <f>'1'!$BN$32*ROW(A11)/12</f>
        <v>47796.691250000185</v>
      </c>
      <c r="E336" s="156">
        <f>'1'!$CH$32*ROW(A11)/12</f>
        <v>374165.5115000002</v>
      </c>
      <c r="F336" s="156" t="str">
        <f t="shared" ca="1" si="26"/>
        <v/>
      </c>
      <c r="G336" s="143"/>
      <c r="H336" s="43"/>
      <c r="I336" s="43"/>
      <c r="J336" s="43"/>
      <c r="K336" s="43"/>
      <c r="L336" s="43"/>
      <c r="M336" s="43"/>
      <c r="N336" s="43"/>
    </row>
    <row r="337" spans="1:14" ht="12.75">
      <c r="A337" s="152" t="s">
        <v>54</v>
      </c>
      <c r="B337" s="156">
        <f ca="1">IF(INDIRECT(ADDRESS(ROW('1'!AK$32),COLUMN('1'!AA21)+ROW(A13)+39,1,1,"1"))="","",INDIRECT(ADDRESS(ROW('1'!AK$32),COLUMN('1'!AA21)+ROW(A12)+39,1,1,"1")))</f>
        <v>251412.78200000059</v>
      </c>
      <c r="C337" s="156" t="str">
        <f ca="1">IF(INDIRECT(ADDRESS(ROW('1'!AK$32),COLUMN('1'!AA21)+ROW(A13)+52,1,1,"1"))="","",INDIRECT(ADDRESS(ROW('1'!AK$32),COLUMN('1'!AA21)+ROW(A12)+52,1,1,"1")))</f>
        <v/>
      </c>
      <c r="D337" s="156">
        <f>'1'!$BN$32*ROW(A12)/12</f>
        <v>52141.845000000205</v>
      </c>
      <c r="E337" s="156">
        <f>'1'!$CH$32*ROW(A12)/12</f>
        <v>408180.55800000019</v>
      </c>
      <c r="F337" s="156" t="str">
        <f t="shared" ca="1" si="26"/>
        <v/>
      </c>
      <c r="G337" s="143"/>
      <c r="H337" s="43"/>
      <c r="I337" s="43"/>
      <c r="J337" s="43"/>
      <c r="K337" s="43"/>
      <c r="L337" s="43"/>
      <c r="M337" s="43"/>
      <c r="N337" s="43"/>
    </row>
    <row r="338" spans="1:14" ht="12.75">
      <c r="A338" s="143"/>
      <c r="B338" s="143"/>
      <c r="C338" s="143"/>
      <c r="D338" s="143"/>
      <c r="E338" s="143"/>
      <c r="F338" s="143"/>
      <c r="G338" s="143"/>
      <c r="H338" s="43"/>
      <c r="I338" s="43"/>
      <c r="J338" s="43"/>
      <c r="K338" s="43"/>
      <c r="L338" s="43"/>
      <c r="M338" s="43"/>
      <c r="N338" s="43"/>
    </row>
    <row r="339" spans="1:14" ht="12.75">
      <c r="A339" s="143"/>
      <c r="B339" s="143"/>
      <c r="C339" s="143"/>
      <c r="D339" s="143"/>
      <c r="E339" s="143"/>
      <c r="F339" s="143"/>
      <c r="G339" s="143"/>
      <c r="H339" s="43"/>
      <c r="I339" s="43"/>
      <c r="J339" s="43"/>
      <c r="K339" s="43"/>
      <c r="L339" s="43"/>
      <c r="M339" s="43"/>
      <c r="N339" s="43"/>
    </row>
    <row r="340" spans="1:14" ht="12.75">
      <c r="A340" s="143"/>
      <c r="B340" s="143"/>
      <c r="C340" s="143"/>
      <c r="D340" s="143"/>
      <c r="E340" s="143"/>
      <c r="F340" s="143"/>
      <c r="G340" s="143"/>
      <c r="H340" s="43"/>
      <c r="I340" s="43"/>
      <c r="J340" s="43"/>
      <c r="K340" s="43"/>
      <c r="L340" s="43"/>
      <c r="M340" s="43"/>
      <c r="N340" s="43"/>
    </row>
    <row r="341" spans="1:14" ht="12.75">
      <c r="A341" s="143"/>
      <c r="B341" s="143"/>
      <c r="C341" s="143"/>
      <c r="D341" s="143"/>
      <c r="E341" s="143"/>
      <c r="F341" s="143"/>
      <c r="G341" s="143"/>
      <c r="H341" s="43"/>
      <c r="I341" s="43"/>
      <c r="J341" s="43"/>
      <c r="K341" s="43"/>
      <c r="L341" s="43"/>
      <c r="M341" s="43"/>
      <c r="N341" s="43"/>
    </row>
    <row r="342" spans="1:14" ht="12.75">
      <c r="A342" s="143"/>
      <c r="B342" s="143"/>
      <c r="C342" s="143"/>
      <c r="D342" s="143"/>
      <c r="E342" s="143"/>
      <c r="F342" s="143"/>
      <c r="G342" s="143"/>
      <c r="H342" s="43"/>
      <c r="I342" s="43"/>
      <c r="J342" s="43"/>
      <c r="K342" s="43"/>
      <c r="L342" s="43"/>
      <c r="M342" s="43"/>
      <c r="N342" s="43"/>
    </row>
    <row r="343" spans="1:14" ht="12.75">
      <c r="A343" s="143"/>
      <c r="B343" s="143"/>
      <c r="C343" s="143"/>
      <c r="D343" s="143"/>
      <c r="E343" s="143"/>
      <c r="F343" s="143"/>
      <c r="G343" s="143"/>
      <c r="H343" s="43"/>
      <c r="I343" s="43"/>
      <c r="J343" s="43"/>
      <c r="K343" s="43"/>
      <c r="L343" s="43"/>
      <c r="M343" s="43"/>
      <c r="N343" s="43"/>
    </row>
    <row r="344" spans="1:14" ht="12.75">
      <c r="A344" s="143"/>
      <c r="B344" s="143"/>
      <c r="C344" s="143"/>
      <c r="D344" s="143"/>
      <c r="E344" s="143"/>
      <c r="F344" s="143"/>
      <c r="G344" s="143"/>
      <c r="H344" s="43"/>
      <c r="I344" s="43"/>
      <c r="J344" s="43"/>
      <c r="K344" s="43"/>
      <c r="L344" s="43"/>
      <c r="M344" s="43"/>
      <c r="N344" s="43"/>
    </row>
    <row r="345" spans="1:14" ht="12.75">
      <c r="A345" s="143"/>
      <c r="B345" s="143"/>
      <c r="C345" s="143"/>
      <c r="D345" s="143"/>
      <c r="E345" s="143"/>
      <c r="F345" s="143"/>
      <c r="G345" s="143"/>
      <c r="H345" s="43"/>
      <c r="I345" s="43"/>
      <c r="J345" s="43"/>
      <c r="K345" s="43"/>
      <c r="L345" s="43"/>
      <c r="M345" s="43"/>
      <c r="N345" s="43"/>
    </row>
    <row r="346" spans="1:14" ht="12.75">
      <c r="A346" s="143"/>
      <c r="B346" s="143"/>
      <c r="C346" s="143"/>
      <c r="D346" s="143"/>
      <c r="E346" s="143"/>
      <c r="F346" s="143"/>
      <c r="G346" s="143"/>
      <c r="H346" s="43"/>
      <c r="I346" s="43"/>
      <c r="J346" s="43"/>
      <c r="K346" s="43"/>
      <c r="L346" s="43"/>
      <c r="M346" s="43"/>
      <c r="N346" s="43"/>
    </row>
    <row r="347" spans="1:14" ht="12.75">
      <c r="A347" s="143"/>
      <c r="B347" s="143"/>
      <c r="C347" s="143"/>
      <c r="D347" s="143"/>
      <c r="E347" s="143"/>
      <c r="F347" s="143"/>
      <c r="G347" s="143"/>
      <c r="H347" s="43"/>
      <c r="I347" s="43"/>
      <c r="J347" s="43"/>
      <c r="K347" s="43"/>
      <c r="L347" s="43"/>
      <c r="M347" s="43"/>
      <c r="N347" s="43"/>
    </row>
    <row r="348" spans="1:14" ht="12.75">
      <c r="A348" s="143"/>
      <c r="B348" s="143"/>
      <c r="C348" s="143"/>
      <c r="D348" s="143"/>
      <c r="E348" s="143"/>
      <c r="F348" s="143"/>
      <c r="G348" s="143"/>
      <c r="H348" s="43"/>
      <c r="I348" s="43"/>
      <c r="J348" s="43"/>
      <c r="K348" s="43"/>
      <c r="L348" s="43"/>
      <c r="M348" s="43"/>
      <c r="N348" s="43"/>
    </row>
    <row r="349" spans="1:14" ht="12.75">
      <c r="A349" s="143"/>
      <c r="B349" s="143"/>
      <c r="C349" s="143"/>
      <c r="D349" s="143"/>
      <c r="E349" s="143"/>
      <c r="F349" s="143"/>
      <c r="G349" s="143"/>
      <c r="H349" s="43"/>
      <c r="I349" s="43"/>
      <c r="J349" s="43"/>
      <c r="K349" s="43"/>
      <c r="L349" s="43"/>
      <c r="M349" s="43"/>
      <c r="N349" s="43"/>
    </row>
    <row r="350" spans="1:14" ht="12.75">
      <c r="A350" s="143"/>
      <c r="B350" s="143"/>
      <c r="C350" s="143"/>
      <c r="D350" s="143"/>
      <c r="E350" s="143"/>
      <c r="F350" s="143"/>
      <c r="G350" s="143"/>
      <c r="H350" s="43"/>
      <c r="I350" s="43"/>
      <c r="J350" s="43"/>
      <c r="K350" s="43"/>
      <c r="L350" s="43"/>
      <c r="M350" s="43"/>
      <c r="N350" s="43"/>
    </row>
    <row r="351" spans="1:14" ht="12.75">
      <c r="A351" s="143"/>
      <c r="B351" s="143"/>
      <c r="C351" s="143"/>
      <c r="D351" s="143"/>
      <c r="E351" s="143"/>
      <c r="F351" s="143"/>
      <c r="G351" s="143"/>
      <c r="H351" s="43"/>
      <c r="I351" s="43"/>
      <c r="J351" s="43"/>
      <c r="K351" s="43"/>
      <c r="L351" s="43"/>
      <c r="M351" s="43"/>
      <c r="N351" s="43"/>
    </row>
    <row r="352" spans="1:14" ht="12.75">
      <c r="A352" s="143"/>
      <c r="B352" s="143"/>
      <c r="C352" s="143"/>
      <c r="D352" s="143"/>
      <c r="E352" s="143"/>
      <c r="F352" s="143"/>
      <c r="G352" s="143"/>
      <c r="H352" s="43"/>
      <c r="I352" s="43"/>
      <c r="J352" s="43"/>
      <c r="K352" s="43"/>
      <c r="L352" s="43"/>
      <c r="M352" s="43"/>
      <c r="N352" s="43"/>
    </row>
    <row r="353" spans="1:14" ht="12.75">
      <c r="A353" s="143"/>
      <c r="B353" s="143"/>
      <c r="C353" s="143"/>
      <c r="D353" s="143"/>
      <c r="E353" s="143"/>
      <c r="F353" s="143"/>
      <c r="G353" s="143"/>
      <c r="H353" s="43"/>
      <c r="I353" s="43"/>
      <c r="J353" s="43"/>
      <c r="K353" s="43"/>
      <c r="L353" s="43"/>
      <c r="M353" s="43"/>
      <c r="N353" s="43"/>
    </row>
    <row r="354" spans="1:14" ht="12.75">
      <c r="A354" s="143"/>
      <c r="B354" s="143"/>
      <c r="C354" s="143"/>
      <c r="D354" s="143"/>
      <c r="E354" s="143"/>
      <c r="F354" s="143"/>
      <c r="G354" s="143"/>
      <c r="H354" s="43"/>
      <c r="I354" s="43"/>
      <c r="J354" s="43"/>
      <c r="K354" s="43"/>
      <c r="L354" s="43"/>
      <c r="M354" s="43"/>
      <c r="N354" s="43"/>
    </row>
    <row r="355" spans="1:14" ht="12.75">
      <c r="A355" s="143"/>
      <c r="B355" s="143"/>
      <c r="C355" s="143"/>
      <c r="D355" s="143"/>
      <c r="E355" s="143"/>
      <c r="F355" s="143"/>
      <c r="G355" s="143"/>
      <c r="H355" s="43"/>
      <c r="I355" s="43"/>
      <c r="J355" s="43"/>
      <c r="K355" s="43"/>
      <c r="L355" s="43"/>
      <c r="M355" s="43"/>
      <c r="N355" s="43"/>
    </row>
    <row r="356" spans="1:14" ht="12.75">
      <c r="A356" s="143"/>
      <c r="B356" s="143"/>
      <c r="C356" s="143"/>
      <c r="D356" s="143"/>
      <c r="E356" s="143"/>
      <c r="F356" s="143"/>
      <c r="G356" s="143"/>
      <c r="H356" s="43"/>
      <c r="I356" s="43"/>
      <c r="J356" s="43"/>
      <c r="K356" s="43"/>
      <c r="L356" s="43"/>
      <c r="M356" s="43"/>
      <c r="N356" s="43"/>
    </row>
    <row r="357" spans="1:14" ht="12.75">
      <c r="A357" s="143"/>
      <c r="B357" s="143"/>
      <c r="C357" s="143"/>
      <c r="D357" s="143"/>
      <c r="E357" s="143"/>
      <c r="F357" s="143"/>
      <c r="G357" s="143"/>
      <c r="H357" s="43"/>
      <c r="I357" s="43"/>
      <c r="J357" s="43"/>
      <c r="K357" s="43"/>
      <c r="L357" s="43"/>
      <c r="M357" s="43"/>
      <c r="N357" s="43"/>
    </row>
    <row r="358" spans="1:14" ht="12.75">
      <c r="A358" s="143"/>
      <c r="B358" s="143"/>
      <c r="C358" s="143"/>
      <c r="D358" s="143"/>
      <c r="E358" s="143"/>
      <c r="F358" s="143"/>
      <c r="G358" s="143"/>
      <c r="H358" s="43"/>
      <c r="I358" s="43"/>
      <c r="J358" s="43"/>
      <c r="K358" s="43"/>
      <c r="L358" s="43"/>
      <c r="M358" s="43"/>
      <c r="N358" s="43"/>
    </row>
    <row r="359" spans="1:14" ht="12.75">
      <c r="A359" s="143"/>
      <c r="B359" s="143"/>
      <c r="C359" s="143"/>
      <c r="D359" s="143"/>
      <c r="E359" s="143"/>
      <c r="F359" s="143"/>
      <c r="G359" s="143"/>
      <c r="H359" s="43"/>
      <c r="I359" s="43"/>
      <c r="J359" s="43"/>
      <c r="K359" s="43"/>
      <c r="L359" s="43"/>
      <c r="M359" s="43"/>
      <c r="N359" s="43"/>
    </row>
    <row r="360" spans="1:14" ht="12.75">
      <c r="A360" s="143"/>
      <c r="B360" s="143"/>
      <c r="C360" s="143"/>
      <c r="D360" s="143"/>
      <c r="E360" s="143"/>
      <c r="F360" s="143"/>
      <c r="G360" s="143"/>
      <c r="H360" s="43"/>
      <c r="I360" s="43"/>
      <c r="J360" s="43"/>
      <c r="K360" s="43"/>
      <c r="L360" s="43"/>
      <c r="M360" s="43"/>
      <c r="N360" s="43"/>
    </row>
    <row r="361" spans="1:14" ht="12.75">
      <c r="A361" s="143"/>
      <c r="B361" s="143"/>
      <c r="C361" s="143"/>
      <c r="D361" s="143"/>
      <c r="E361" s="143"/>
      <c r="F361" s="143"/>
      <c r="G361" s="143"/>
      <c r="H361" s="43"/>
      <c r="I361" s="43"/>
      <c r="J361" s="43"/>
      <c r="K361" s="43"/>
      <c r="L361" s="43"/>
      <c r="M361" s="43"/>
      <c r="N361" s="43"/>
    </row>
    <row r="362" spans="1:14" ht="12.75">
      <c r="A362" s="265" t="s">
        <v>115</v>
      </c>
      <c r="B362" s="266"/>
      <c r="C362" s="266"/>
      <c r="D362" s="266"/>
      <c r="E362" s="266"/>
      <c r="F362" s="267"/>
      <c r="G362" s="143"/>
      <c r="H362" s="43"/>
      <c r="I362" s="43"/>
      <c r="J362" s="43"/>
      <c r="K362" s="43"/>
      <c r="L362" s="43"/>
      <c r="M362" s="43"/>
      <c r="N362" s="43"/>
    </row>
    <row r="363" spans="1:14" ht="12.75">
      <c r="A363" s="144" t="s">
        <v>39</v>
      </c>
      <c r="B363" s="268" t="s">
        <v>28</v>
      </c>
      <c r="C363" s="269"/>
      <c r="D363" s="268" t="s">
        <v>69</v>
      </c>
      <c r="E363" s="269"/>
      <c r="F363" s="145" t="s">
        <v>25</v>
      </c>
      <c r="G363" s="143"/>
      <c r="H363" s="43"/>
      <c r="I363" s="43"/>
      <c r="J363" s="43"/>
      <c r="K363" s="43"/>
      <c r="L363" s="43"/>
      <c r="M363" s="43"/>
      <c r="N363" s="43"/>
    </row>
    <row r="364" spans="1:14" ht="12.75">
      <c r="A364" s="146">
        <v>1</v>
      </c>
      <c r="B364" s="147">
        <v>2</v>
      </c>
      <c r="C364" s="147">
        <v>3</v>
      </c>
      <c r="D364" s="147">
        <v>4</v>
      </c>
      <c r="E364" s="146">
        <v>5</v>
      </c>
      <c r="F364" s="147">
        <v>6</v>
      </c>
      <c r="G364" s="143"/>
      <c r="H364" s="43"/>
      <c r="I364" s="43"/>
      <c r="J364" s="43"/>
      <c r="K364" s="43"/>
      <c r="L364" s="43"/>
      <c r="M364" s="43"/>
      <c r="N364" s="43"/>
    </row>
    <row r="365" spans="1:14" ht="12.75">
      <c r="A365" s="148"/>
      <c r="B365" s="147" t="s">
        <v>90</v>
      </c>
      <c r="C365" s="147" t="s">
        <v>42</v>
      </c>
      <c r="D365" s="147" t="s">
        <v>90</v>
      </c>
      <c r="E365" s="147" t="s">
        <v>42</v>
      </c>
      <c r="F365" s="146" t="s">
        <v>42</v>
      </c>
      <c r="G365" s="143"/>
      <c r="H365" s="43"/>
      <c r="I365" s="43"/>
      <c r="J365" s="43"/>
      <c r="K365" s="43"/>
      <c r="L365" s="43"/>
      <c r="M365" s="43"/>
      <c r="N365" s="43"/>
    </row>
    <row r="366" spans="1:14" ht="12.75">
      <c r="A366" s="150"/>
      <c r="B366" s="144">
        <v>2023</v>
      </c>
      <c r="C366" s="144">
        <v>2024</v>
      </c>
      <c r="D366" s="144" t="s">
        <v>147</v>
      </c>
      <c r="E366" s="144" t="s">
        <v>150</v>
      </c>
      <c r="F366" s="151"/>
      <c r="G366" s="143"/>
      <c r="H366" s="121" t="str">
        <f t="shared" ref="H366:N378" si="27">C560</f>
        <v>2021 plāns</v>
      </c>
      <c r="I366" s="121" t="str">
        <f t="shared" si="27"/>
        <v>2021 fakts</v>
      </c>
      <c r="J366" s="121" t="str">
        <f t="shared" si="27"/>
        <v>2022 plāns</v>
      </c>
      <c r="K366" s="121" t="str">
        <f t="shared" si="27"/>
        <v>2022 fakts</v>
      </c>
      <c r="L366" s="121" t="str">
        <f t="shared" si="27"/>
        <v>2023 plāns</v>
      </c>
      <c r="M366" s="121" t="str">
        <f t="shared" si="27"/>
        <v>2023 fakts</v>
      </c>
      <c r="N366" s="121" t="str">
        <f t="shared" si="27"/>
        <v>2024 prognoze</v>
      </c>
    </row>
    <row r="367" spans="1:14" ht="12.75">
      <c r="A367" s="152" t="s">
        <v>45</v>
      </c>
      <c r="B367" s="153">
        <f ca="1">IFERROR(B326/M367*100,"")</f>
        <v>5.4154721437825251E-2</v>
      </c>
      <c r="C367" s="153">
        <f ca="1">IFERROR(C326/N367*100,"")</f>
        <v>8.3156085745402147E-2</v>
      </c>
      <c r="D367" s="153">
        <f>IFERROR(D326/M367*100,"")</f>
        <v>1.0769179589555401E-2</v>
      </c>
      <c r="E367" s="153">
        <f>IFERROR(E326/N367*100,"")</f>
        <v>8.1193055648776075E-2</v>
      </c>
      <c r="F367" s="153">
        <f ca="1">IFERROR(C367-E367,"")</f>
        <v>1.9630300966260728E-3</v>
      </c>
      <c r="G367" s="143"/>
      <c r="H367" s="121">
        <f t="shared" ref="H367:H378" si="28">C561</f>
        <v>33348932</v>
      </c>
      <c r="I367" s="121">
        <f t="shared" ref="I367:I378" si="29">D561</f>
        <v>33348932</v>
      </c>
      <c r="J367" s="121">
        <f t="shared" ref="J367:J378" si="30">E561</f>
        <v>38386187</v>
      </c>
      <c r="K367" s="121">
        <f t="shared" ref="K367:K378" si="31">F561</f>
        <v>38386187</v>
      </c>
      <c r="L367" s="121">
        <f t="shared" ref="L367:L378" si="32">G561</f>
        <v>40348048</v>
      </c>
      <c r="M367" s="121">
        <f t="shared" ref="M367:M378" si="33">H561</f>
        <v>40348048</v>
      </c>
      <c r="N367" s="121">
        <f t="shared" si="27"/>
        <v>41894034.198123902</v>
      </c>
    </row>
    <row r="368" spans="1:14" ht="12.75">
      <c r="A368" s="152" t="s">
        <v>46</v>
      </c>
      <c r="B368" s="153">
        <f t="shared" ref="B368:B378" ca="1" si="34">IFERROR(B327/M368*100,"")</f>
        <v>2.1961149149024552E-2</v>
      </c>
      <c r="C368" s="153">
        <f t="shared" ref="C368:C378" ca="1" si="35">IFERROR(C327/N368*100,"")</f>
        <v>0.13241364567006592</v>
      </c>
      <c r="D368" s="153">
        <f t="shared" ref="D368:D378" si="36">IFERROR(D327/M368*100,"")</f>
        <v>2.1538359179110803E-2</v>
      </c>
      <c r="E368" s="153">
        <f t="shared" ref="E368:E378" si="37">IFERROR(E327/N368*100,"")</f>
        <v>0.16238611129755204</v>
      </c>
      <c r="F368" s="153">
        <f t="shared" ref="F368:F378" ca="1" si="38">IFERROR(C368-E368,"")</f>
        <v>-2.9972465627486122E-2</v>
      </c>
      <c r="G368" s="143"/>
      <c r="H368" s="121">
        <f t="shared" si="28"/>
        <v>33348932</v>
      </c>
      <c r="I368" s="121">
        <f t="shared" si="29"/>
        <v>33348932</v>
      </c>
      <c r="J368" s="121">
        <f t="shared" si="30"/>
        <v>38386187</v>
      </c>
      <c r="K368" s="121">
        <f t="shared" si="31"/>
        <v>38386187</v>
      </c>
      <c r="L368" s="121">
        <f t="shared" si="32"/>
        <v>40348048</v>
      </c>
      <c r="M368" s="121">
        <f t="shared" si="33"/>
        <v>40348048</v>
      </c>
      <c r="N368" s="121">
        <f t="shared" si="27"/>
        <v>41894034.198123932</v>
      </c>
    </row>
    <row r="369" spans="1:14" ht="12.75">
      <c r="A369" s="152" t="s">
        <v>22</v>
      </c>
      <c r="B369" s="153">
        <f t="shared" ca="1" si="34"/>
        <v>-0.16823356857313149</v>
      </c>
      <c r="C369" s="153">
        <f t="shared" ca="1" si="35"/>
        <v>0.19871745606138869</v>
      </c>
      <c r="D369" s="153">
        <f t="shared" si="36"/>
        <v>3.2307538768666211E-2</v>
      </c>
      <c r="E369" s="153">
        <f t="shared" si="37"/>
        <v>0.24357916694632806</v>
      </c>
      <c r="F369" s="153">
        <f t="shared" ca="1" si="38"/>
        <v>-4.4861710884939371E-2</v>
      </c>
      <c r="G369" s="143"/>
      <c r="H369" s="121">
        <f t="shared" si="28"/>
        <v>33348932</v>
      </c>
      <c r="I369" s="121">
        <f t="shared" si="29"/>
        <v>33348932</v>
      </c>
      <c r="J369" s="121">
        <f t="shared" si="30"/>
        <v>38386187</v>
      </c>
      <c r="K369" s="121">
        <f t="shared" si="31"/>
        <v>38386187</v>
      </c>
      <c r="L369" s="121">
        <f t="shared" si="32"/>
        <v>40348048</v>
      </c>
      <c r="M369" s="121">
        <f t="shared" si="33"/>
        <v>40348048</v>
      </c>
      <c r="N369" s="121">
        <f t="shared" si="27"/>
        <v>41894034.198123932</v>
      </c>
    </row>
    <row r="370" spans="1:14" ht="12.75">
      <c r="A370" s="152" t="s">
        <v>47</v>
      </c>
      <c r="B370" s="153">
        <f t="shared" ca="1" si="34"/>
        <v>-0.14659673994637845</v>
      </c>
      <c r="C370" s="153">
        <f t="shared" ca="1" si="35"/>
        <v>0.33308872891083102</v>
      </c>
      <c r="D370" s="153">
        <f t="shared" si="36"/>
        <v>4.3076718358221605E-2</v>
      </c>
      <c r="E370" s="153">
        <f t="shared" si="37"/>
        <v>0.32477222259510408</v>
      </c>
      <c r="F370" s="153">
        <f t="shared" ca="1" si="38"/>
        <v>8.3165063157269459E-3</v>
      </c>
      <c r="G370" s="143"/>
      <c r="H370" s="121">
        <f t="shared" si="28"/>
        <v>33348932</v>
      </c>
      <c r="I370" s="121">
        <f t="shared" si="29"/>
        <v>33348932</v>
      </c>
      <c r="J370" s="121">
        <f t="shared" si="30"/>
        <v>38386187</v>
      </c>
      <c r="K370" s="121">
        <f t="shared" si="31"/>
        <v>38386187</v>
      </c>
      <c r="L370" s="121">
        <f t="shared" si="32"/>
        <v>40348048</v>
      </c>
      <c r="M370" s="121">
        <f t="shared" si="33"/>
        <v>40348048</v>
      </c>
      <c r="N370" s="121">
        <f t="shared" si="27"/>
        <v>41894034.198123932</v>
      </c>
    </row>
    <row r="371" spans="1:14" ht="12.75">
      <c r="A371" s="152" t="s">
        <v>23</v>
      </c>
      <c r="B371" s="153">
        <f t="shared" ca="1" si="34"/>
        <v>-4.5289576338364529E-2</v>
      </c>
      <c r="C371" s="153">
        <f t="shared" ca="1" si="35"/>
        <v>0.40826942134796695</v>
      </c>
      <c r="D371" s="153">
        <f t="shared" si="36"/>
        <v>5.384589794777702E-2</v>
      </c>
      <c r="E371" s="153">
        <f t="shared" si="37"/>
        <v>0.40596527824388001</v>
      </c>
      <c r="F371" s="153">
        <f t="shared" ca="1" si="38"/>
        <v>2.304143104086942E-3</v>
      </c>
      <c r="G371" s="143"/>
      <c r="H371" s="121">
        <f t="shared" si="28"/>
        <v>33348932</v>
      </c>
      <c r="I371" s="121">
        <f t="shared" si="29"/>
        <v>33348932</v>
      </c>
      <c r="J371" s="121">
        <f t="shared" si="30"/>
        <v>38386187</v>
      </c>
      <c r="K371" s="121">
        <f t="shared" si="31"/>
        <v>38386187</v>
      </c>
      <c r="L371" s="121">
        <f t="shared" si="32"/>
        <v>40348048</v>
      </c>
      <c r="M371" s="121">
        <f t="shared" si="33"/>
        <v>40348048</v>
      </c>
      <c r="N371" s="121">
        <f t="shared" si="27"/>
        <v>41894034.198123932</v>
      </c>
    </row>
    <row r="372" spans="1:14" ht="12.75">
      <c r="A372" s="152" t="s">
        <v>48</v>
      </c>
      <c r="B372" s="153">
        <f t="shared" ca="1" si="34"/>
        <v>4.6765503996624845E-2</v>
      </c>
      <c r="C372" s="153">
        <f t="shared" ca="1" si="35"/>
        <v>0.49633605829565097</v>
      </c>
      <c r="D372" s="153">
        <f t="shared" si="36"/>
        <v>6.4615077537332422E-2</v>
      </c>
      <c r="E372" s="153">
        <f t="shared" si="37"/>
        <v>0.48715833389265611</v>
      </c>
      <c r="F372" s="153">
        <f t="shared" ca="1" si="38"/>
        <v>9.1777244029948579E-3</v>
      </c>
      <c r="G372" s="143"/>
      <c r="H372" s="121">
        <f t="shared" si="28"/>
        <v>33348932</v>
      </c>
      <c r="I372" s="121">
        <f t="shared" si="29"/>
        <v>33348932</v>
      </c>
      <c r="J372" s="121">
        <f t="shared" si="30"/>
        <v>38386187</v>
      </c>
      <c r="K372" s="121">
        <f t="shared" si="31"/>
        <v>38386187</v>
      </c>
      <c r="L372" s="121">
        <f t="shared" si="32"/>
        <v>40348048</v>
      </c>
      <c r="M372" s="121">
        <f t="shared" si="33"/>
        <v>40348048</v>
      </c>
      <c r="N372" s="121">
        <f t="shared" si="27"/>
        <v>41894034.198123932</v>
      </c>
    </row>
    <row r="373" spans="1:14" ht="12.75">
      <c r="A373" s="152" t="s">
        <v>49</v>
      </c>
      <c r="B373" s="153">
        <f t="shared" ca="1" si="34"/>
        <v>0.24904195117444006</v>
      </c>
      <c r="C373" s="153" t="str">
        <f t="shared" ca="1" si="35"/>
        <v/>
      </c>
      <c r="D373" s="153">
        <f t="shared" si="36"/>
        <v>7.538425712688783E-2</v>
      </c>
      <c r="E373" s="153">
        <f t="shared" si="37"/>
        <v>0.56835138954143216</v>
      </c>
      <c r="F373" s="153" t="str">
        <f t="shared" ca="1" si="38"/>
        <v/>
      </c>
      <c r="G373" s="143"/>
      <c r="H373" s="121">
        <f t="shared" si="28"/>
        <v>33348932</v>
      </c>
      <c r="I373" s="121">
        <f t="shared" si="29"/>
        <v>33348932</v>
      </c>
      <c r="J373" s="121">
        <f t="shared" si="30"/>
        <v>38386187</v>
      </c>
      <c r="K373" s="121">
        <f t="shared" si="31"/>
        <v>38386187</v>
      </c>
      <c r="L373" s="121">
        <f t="shared" si="32"/>
        <v>40348048</v>
      </c>
      <c r="M373" s="121">
        <f t="shared" si="33"/>
        <v>40348048</v>
      </c>
      <c r="N373" s="121">
        <f t="shared" si="27"/>
        <v>41894034.198123932</v>
      </c>
    </row>
    <row r="374" spans="1:14" ht="12.75">
      <c r="A374" s="152" t="s">
        <v>50</v>
      </c>
      <c r="B374" s="153">
        <f t="shared" ca="1" si="34"/>
        <v>0.27963928515203573</v>
      </c>
      <c r="C374" s="153" t="str">
        <f t="shared" ca="1" si="35"/>
        <v/>
      </c>
      <c r="D374" s="153">
        <f t="shared" si="36"/>
        <v>8.615343671644321E-2</v>
      </c>
      <c r="E374" s="153">
        <f t="shared" si="37"/>
        <v>0.64954444519020815</v>
      </c>
      <c r="F374" s="153" t="str">
        <f t="shared" ca="1" si="38"/>
        <v/>
      </c>
      <c r="G374" s="143"/>
      <c r="H374" s="121">
        <f t="shared" si="28"/>
        <v>33348932</v>
      </c>
      <c r="I374" s="121">
        <f t="shared" si="29"/>
        <v>33348932</v>
      </c>
      <c r="J374" s="121">
        <f t="shared" si="30"/>
        <v>38386187</v>
      </c>
      <c r="K374" s="121">
        <f t="shared" si="31"/>
        <v>38386187</v>
      </c>
      <c r="L374" s="121">
        <f t="shared" si="32"/>
        <v>40348048</v>
      </c>
      <c r="M374" s="121">
        <f t="shared" si="33"/>
        <v>40348048</v>
      </c>
      <c r="N374" s="121">
        <f t="shared" si="27"/>
        <v>41894034.198123932</v>
      </c>
    </row>
    <row r="375" spans="1:14" ht="12.75">
      <c r="A375" s="152" t="s">
        <v>51</v>
      </c>
      <c r="B375" s="153">
        <f t="shared" ca="1" si="34"/>
        <v>0.45603322619225567</v>
      </c>
      <c r="C375" s="153" t="str">
        <f t="shared" ca="1" si="35"/>
        <v/>
      </c>
      <c r="D375" s="153">
        <f t="shared" si="36"/>
        <v>9.6922616305998632E-2</v>
      </c>
      <c r="E375" s="153">
        <f t="shared" si="37"/>
        <v>0.73073750083898403</v>
      </c>
      <c r="F375" s="153" t="str">
        <f t="shared" ca="1" si="38"/>
        <v/>
      </c>
      <c r="G375" s="143"/>
      <c r="H375" s="121">
        <f t="shared" si="28"/>
        <v>33348932</v>
      </c>
      <c r="I375" s="121">
        <f t="shared" si="29"/>
        <v>33348932</v>
      </c>
      <c r="J375" s="121">
        <f t="shared" si="30"/>
        <v>38386187</v>
      </c>
      <c r="K375" s="121">
        <f t="shared" si="31"/>
        <v>38386187</v>
      </c>
      <c r="L375" s="121">
        <f t="shared" si="32"/>
        <v>40348048</v>
      </c>
      <c r="M375" s="121">
        <f t="shared" si="33"/>
        <v>40348048</v>
      </c>
      <c r="N375" s="121">
        <f t="shared" si="27"/>
        <v>41894034.198123932</v>
      </c>
    </row>
    <row r="376" spans="1:14" ht="12.75">
      <c r="A376" s="152" t="s">
        <v>52</v>
      </c>
      <c r="B376" s="153">
        <f t="shared" ca="1" si="34"/>
        <v>0.50837948591713777</v>
      </c>
      <c r="C376" s="153" t="str">
        <f t="shared" ca="1" si="35"/>
        <v/>
      </c>
      <c r="D376" s="153">
        <f t="shared" si="36"/>
        <v>0.10769179589555404</v>
      </c>
      <c r="E376" s="153">
        <f t="shared" si="37"/>
        <v>0.81193055648776002</v>
      </c>
      <c r="F376" s="153" t="str">
        <f t="shared" ca="1" si="38"/>
        <v/>
      </c>
      <c r="G376" s="143"/>
      <c r="H376" s="121">
        <f t="shared" si="28"/>
        <v>33348932</v>
      </c>
      <c r="I376" s="121">
        <f t="shared" si="29"/>
        <v>33348932</v>
      </c>
      <c r="J376" s="121">
        <f t="shared" si="30"/>
        <v>38386187</v>
      </c>
      <c r="K376" s="121">
        <f t="shared" si="31"/>
        <v>38386187</v>
      </c>
      <c r="L376" s="121">
        <f t="shared" si="32"/>
        <v>40348048</v>
      </c>
      <c r="M376" s="121">
        <f t="shared" si="33"/>
        <v>40348048</v>
      </c>
      <c r="N376" s="121">
        <f t="shared" si="27"/>
        <v>41894034.198123932</v>
      </c>
    </row>
    <row r="377" spans="1:14" ht="12.75">
      <c r="A377" s="152" t="s">
        <v>53</v>
      </c>
      <c r="B377" s="204">
        <f t="shared" ca="1" si="34"/>
        <v>0.53639538398487041</v>
      </c>
      <c r="C377" s="204" t="str">
        <f t="shared" ca="1" si="35"/>
        <v/>
      </c>
      <c r="D377" s="153">
        <f t="shared" si="36"/>
        <v>0.11846097548510942</v>
      </c>
      <c r="E377" s="153">
        <f t="shared" si="37"/>
        <v>0.89312361213653613</v>
      </c>
      <c r="F377" s="153" t="str">
        <f t="shared" ca="1" si="38"/>
        <v/>
      </c>
      <c r="G377" s="143"/>
      <c r="H377" s="121">
        <f t="shared" si="28"/>
        <v>33348932</v>
      </c>
      <c r="I377" s="121">
        <f t="shared" si="29"/>
        <v>33348932</v>
      </c>
      <c r="J377" s="121">
        <f t="shared" si="30"/>
        <v>38386187</v>
      </c>
      <c r="K377" s="121">
        <f t="shared" si="31"/>
        <v>38386187</v>
      </c>
      <c r="L377" s="121">
        <f t="shared" si="32"/>
        <v>40348048</v>
      </c>
      <c r="M377" s="121">
        <f t="shared" si="33"/>
        <v>40348048</v>
      </c>
      <c r="N377" s="121">
        <f t="shared" si="27"/>
        <v>41894034.198123932</v>
      </c>
    </row>
    <row r="378" spans="1:14" ht="12.75">
      <c r="A378" s="152" t="s">
        <v>54</v>
      </c>
      <c r="B378" s="204">
        <f t="shared" ca="1" si="34"/>
        <v>0.62311014897176831</v>
      </c>
      <c r="C378" s="204" t="str">
        <f t="shared" ca="1" si="35"/>
        <v/>
      </c>
      <c r="D378" s="153">
        <f t="shared" si="36"/>
        <v>0.12923015507466484</v>
      </c>
      <c r="E378" s="153">
        <f t="shared" si="37"/>
        <v>0.97431666778531223</v>
      </c>
      <c r="F378" s="153" t="str">
        <f t="shared" ca="1" si="38"/>
        <v/>
      </c>
      <c r="G378" s="143"/>
      <c r="H378" s="121">
        <f t="shared" si="28"/>
        <v>33348932</v>
      </c>
      <c r="I378" s="121">
        <f t="shared" si="29"/>
        <v>33348932</v>
      </c>
      <c r="J378" s="121">
        <f t="shared" si="30"/>
        <v>38386187</v>
      </c>
      <c r="K378" s="121">
        <f t="shared" si="31"/>
        <v>38386187</v>
      </c>
      <c r="L378" s="121">
        <f t="shared" si="32"/>
        <v>40348048</v>
      </c>
      <c r="M378" s="121">
        <f t="shared" si="33"/>
        <v>40348048</v>
      </c>
      <c r="N378" s="121">
        <f t="shared" si="27"/>
        <v>41894034.198123932</v>
      </c>
    </row>
    <row r="379" spans="1:14" ht="12.75">
      <c r="A379" s="143"/>
      <c r="B379" s="143"/>
      <c r="C379" s="143"/>
      <c r="D379" s="143"/>
      <c r="E379" s="143"/>
      <c r="F379" s="143"/>
      <c r="G379" s="143"/>
      <c r="H379" s="43"/>
      <c r="I379" s="43"/>
      <c r="J379" s="43"/>
      <c r="K379" s="43"/>
      <c r="L379" s="43"/>
      <c r="M379" s="43"/>
      <c r="N379" s="43"/>
    </row>
    <row r="380" spans="1:14" ht="12.75">
      <c r="A380" s="143"/>
      <c r="B380" s="143"/>
      <c r="C380" s="143"/>
      <c r="D380" s="143"/>
      <c r="E380" s="143"/>
      <c r="F380" s="143"/>
      <c r="G380" s="143"/>
      <c r="H380" s="43"/>
      <c r="I380" s="43"/>
      <c r="J380" s="43"/>
      <c r="K380" s="43"/>
      <c r="L380" s="43"/>
      <c r="M380" s="43"/>
      <c r="N380" s="43"/>
    </row>
    <row r="381" spans="1:14" ht="12.75">
      <c r="A381" s="143"/>
      <c r="B381" s="143"/>
      <c r="C381" s="143"/>
      <c r="D381" s="143"/>
      <c r="E381" s="143"/>
      <c r="F381" s="143"/>
      <c r="G381" s="143"/>
      <c r="H381" s="43"/>
      <c r="I381" s="43"/>
      <c r="J381" s="43"/>
      <c r="K381" s="43"/>
      <c r="L381" s="43"/>
      <c r="M381" s="43"/>
      <c r="N381" s="43"/>
    </row>
    <row r="382" spans="1:14" ht="12.75">
      <c r="A382" s="143"/>
      <c r="B382" s="143"/>
      <c r="C382" s="143"/>
      <c r="D382" s="143"/>
      <c r="E382" s="143"/>
      <c r="F382" s="143"/>
      <c r="G382" s="143"/>
      <c r="H382" s="43"/>
      <c r="I382" s="43"/>
      <c r="J382" s="43"/>
      <c r="K382" s="43"/>
      <c r="L382" s="43"/>
      <c r="M382" s="43"/>
      <c r="N382" s="43"/>
    </row>
    <row r="383" spans="1:14" ht="12.75">
      <c r="A383" s="143"/>
      <c r="B383" s="143"/>
      <c r="C383" s="143"/>
      <c r="D383" s="143"/>
      <c r="E383" s="143"/>
      <c r="F383" s="143"/>
      <c r="G383" s="143"/>
      <c r="H383" s="43"/>
      <c r="I383" s="43"/>
      <c r="J383" s="43"/>
      <c r="K383" s="43"/>
      <c r="L383" s="43"/>
      <c r="M383" s="43"/>
      <c r="N383" s="43"/>
    </row>
    <row r="384" spans="1:14" ht="12.75">
      <c r="A384" s="143"/>
      <c r="B384" s="143"/>
      <c r="C384" s="143"/>
      <c r="D384" s="143"/>
      <c r="E384" s="143"/>
      <c r="F384" s="143"/>
      <c r="G384" s="143"/>
      <c r="H384" s="43"/>
      <c r="I384" s="43"/>
      <c r="J384" s="43"/>
      <c r="K384" s="43"/>
      <c r="L384" s="43"/>
      <c r="M384" s="43"/>
      <c r="N384" s="43"/>
    </row>
    <row r="385" spans="1:14" ht="12.75">
      <c r="A385" s="143"/>
      <c r="B385" s="143"/>
      <c r="C385" s="143"/>
      <c r="D385" s="143"/>
      <c r="E385" s="143"/>
      <c r="F385" s="143"/>
      <c r="G385" s="143"/>
      <c r="H385" s="43"/>
      <c r="I385" s="43"/>
      <c r="J385" s="43"/>
      <c r="K385" s="43"/>
      <c r="L385" s="43"/>
      <c r="M385" s="43"/>
      <c r="N385" s="43"/>
    </row>
    <row r="386" spans="1:14" ht="12.75">
      <c r="A386" s="143"/>
      <c r="B386" s="143"/>
      <c r="C386" s="143"/>
      <c r="D386" s="143"/>
      <c r="E386" s="143"/>
      <c r="F386" s="143"/>
      <c r="G386" s="143"/>
      <c r="H386" s="43"/>
      <c r="I386" s="43"/>
      <c r="J386" s="43"/>
      <c r="K386" s="43"/>
      <c r="L386" s="43"/>
      <c r="M386" s="43"/>
      <c r="N386" s="43"/>
    </row>
    <row r="387" spans="1:14" ht="12.75">
      <c r="A387" s="143"/>
      <c r="B387" s="143"/>
      <c r="C387" s="143"/>
      <c r="D387" s="143"/>
      <c r="E387" s="143"/>
      <c r="F387" s="143"/>
      <c r="G387" s="143"/>
      <c r="H387" s="43"/>
      <c r="I387" s="43"/>
      <c r="J387" s="43"/>
      <c r="K387" s="43"/>
      <c r="L387" s="43"/>
      <c r="M387" s="43"/>
      <c r="N387" s="43"/>
    </row>
    <row r="388" spans="1:14" ht="12.75">
      <c r="A388" s="143"/>
      <c r="B388" s="143"/>
      <c r="C388" s="143"/>
      <c r="D388" s="143"/>
      <c r="E388" s="143"/>
      <c r="F388" s="143"/>
      <c r="G388" s="143"/>
      <c r="H388" s="43"/>
      <c r="I388" s="43"/>
      <c r="J388" s="43"/>
      <c r="K388" s="43"/>
      <c r="L388" s="43"/>
      <c r="M388" s="43"/>
      <c r="N388" s="43"/>
    </row>
    <row r="389" spans="1:14" ht="12.75">
      <c r="A389" s="143"/>
      <c r="B389" s="143"/>
      <c r="C389" s="143"/>
      <c r="D389" s="143"/>
      <c r="E389" s="143"/>
      <c r="F389" s="143"/>
      <c r="G389" s="143"/>
      <c r="H389" s="43"/>
      <c r="I389" s="43"/>
      <c r="J389" s="43"/>
      <c r="K389" s="43"/>
      <c r="L389" s="43"/>
      <c r="M389" s="43"/>
      <c r="N389" s="43"/>
    </row>
    <row r="390" spans="1:14" ht="12.75">
      <c r="A390" s="143"/>
      <c r="B390" s="143"/>
      <c r="C390" s="143"/>
      <c r="D390" s="143"/>
      <c r="E390" s="143"/>
      <c r="F390" s="143"/>
      <c r="G390" s="143"/>
      <c r="H390" s="43"/>
      <c r="I390" s="43"/>
      <c r="J390" s="43"/>
      <c r="K390" s="43"/>
      <c r="L390" s="43"/>
      <c r="M390" s="43"/>
      <c r="N390" s="43"/>
    </row>
    <row r="391" spans="1:14" ht="12.75">
      <c r="A391" s="143"/>
      <c r="B391" s="143"/>
      <c r="C391" s="143"/>
      <c r="D391" s="143"/>
      <c r="E391" s="143"/>
      <c r="F391" s="143"/>
      <c r="G391" s="143"/>
      <c r="H391" s="43"/>
      <c r="I391" s="43"/>
      <c r="J391" s="43"/>
      <c r="K391" s="43"/>
      <c r="L391" s="43"/>
      <c r="M391" s="43"/>
      <c r="N391" s="43"/>
    </row>
    <row r="392" spans="1:14" ht="12.75">
      <c r="A392" s="143"/>
      <c r="B392" s="143"/>
      <c r="C392" s="143"/>
      <c r="D392" s="143"/>
      <c r="E392" s="143"/>
      <c r="F392" s="143"/>
      <c r="G392" s="143"/>
      <c r="H392" s="43"/>
      <c r="I392" s="43"/>
      <c r="J392" s="43"/>
      <c r="K392" s="43"/>
      <c r="L392" s="43"/>
      <c r="M392" s="43"/>
      <c r="N392" s="43"/>
    </row>
    <row r="393" spans="1:14" ht="12.75">
      <c r="A393" s="143"/>
      <c r="B393" s="143"/>
      <c r="C393" s="143"/>
      <c r="D393" s="143"/>
      <c r="E393" s="143"/>
      <c r="F393" s="143"/>
      <c r="G393" s="143"/>
      <c r="H393" s="43"/>
      <c r="I393" s="43"/>
      <c r="J393" s="43"/>
      <c r="K393" s="43"/>
      <c r="L393" s="43"/>
      <c r="M393" s="43"/>
      <c r="N393" s="43"/>
    </row>
    <row r="394" spans="1:14" ht="12.75">
      <c r="A394" s="143"/>
      <c r="B394" s="143"/>
      <c r="C394" s="143"/>
      <c r="D394" s="143"/>
      <c r="E394" s="143"/>
      <c r="F394" s="143"/>
      <c r="G394" s="143"/>
      <c r="H394" s="43"/>
      <c r="I394" s="43"/>
      <c r="J394" s="43"/>
      <c r="K394" s="43"/>
      <c r="L394" s="43"/>
      <c r="M394" s="43"/>
      <c r="N394" s="43"/>
    </row>
    <row r="395" spans="1:14" ht="12.75">
      <c r="A395" s="143"/>
      <c r="B395" s="143"/>
      <c r="C395" s="143"/>
      <c r="D395" s="143"/>
      <c r="E395" s="143"/>
      <c r="F395" s="143"/>
      <c r="G395" s="143"/>
      <c r="H395" s="43"/>
      <c r="I395" s="43"/>
      <c r="J395" s="43"/>
      <c r="K395" s="43"/>
      <c r="L395" s="43"/>
      <c r="M395" s="43"/>
      <c r="N395" s="43"/>
    </row>
    <row r="396" spans="1:14" ht="12.75">
      <c r="A396" s="143"/>
      <c r="B396" s="143"/>
      <c r="C396" s="143"/>
      <c r="D396" s="143"/>
      <c r="E396" s="143"/>
      <c r="F396" s="143"/>
      <c r="G396" s="143"/>
      <c r="H396" s="43"/>
      <c r="I396" s="43"/>
      <c r="J396" s="43"/>
      <c r="K396" s="43"/>
      <c r="L396" s="43"/>
      <c r="M396" s="43"/>
      <c r="N396" s="43"/>
    </row>
    <row r="397" spans="1:14" ht="12.75">
      <c r="A397" s="143"/>
      <c r="B397" s="143"/>
      <c r="C397" s="143"/>
      <c r="D397" s="143"/>
      <c r="E397" s="143"/>
      <c r="F397" s="143"/>
      <c r="G397" s="143"/>
      <c r="H397" s="43"/>
      <c r="I397" s="43"/>
      <c r="J397" s="43"/>
      <c r="K397" s="43"/>
      <c r="L397" s="43"/>
      <c r="M397" s="43"/>
      <c r="N397" s="43"/>
    </row>
    <row r="398" spans="1:14" ht="12.75">
      <c r="A398" s="143"/>
      <c r="B398" s="143"/>
      <c r="C398" s="143"/>
      <c r="D398" s="143"/>
      <c r="E398" s="143"/>
      <c r="F398" s="143"/>
      <c r="G398" s="143"/>
      <c r="H398" s="43"/>
      <c r="I398" s="43"/>
      <c r="J398" s="43"/>
      <c r="K398" s="43"/>
      <c r="L398" s="43"/>
      <c r="M398" s="43"/>
      <c r="N398" s="43"/>
    </row>
    <row r="399" spans="1:14" ht="12.75">
      <c r="A399" s="143"/>
      <c r="B399" s="143"/>
      <c r="C399" s="143"/>
      <c r="D399" s="143"/>
      <c r="E399" s="143"/>
      <c r="F399" s="143"/>
      <c r="G399" s="143"/>
      <c r="H399" s="43"/>
      <c r="I399" s="43"/>
      <c r="J399" s="43"/>
      <c r="K399" s="43"/>
      <c r="L399" s="43"/>
      <c r="M399" s="43"/>
      <c r="N399" s="43"/>
    </row>
    <row r="400" spans="1:14" ht="12.75">
      <c r="A400" s="143"/>
      <c r="B400" s="143"/>
      <c r="C400" s="143"/>
      <c r="D400" s="143"/>
      <c r="E400" s="143"/>
      <c r="F400" s="143"/>
      <c r="G400" s="143"/>
      <c r="H400" s="43"/>
      <c r="I400" s="43"/>
      <c r="J400" s="43"/>
      <c r="K400" s="43"/>
      <c r="L400" s="43"/>
      <c r="M400" s="43"/>
      <c r="N400" s="43"/>
    </row>
    <row r="401" spans="1:14" ht="12.75">
      <c r="A401" s="265" t="s">
        <v>130</v>
      </c>
      <c r="B401" s="266"/>
      <c r="C401" s="266"/>
      <c r="D401" s="266"/>
      <c r="E401" s="266"/>
      <c r="F401" s="267"/>
      <c r="G401" s="143"/>
      <c r="H401" s="43"/>
      <c r="I401" s="43"/>
      <c r="J401" s="43"/>
      <c r="K401" s="43"/>
      <c r="L401" s="43"/>
      <c r="M401" s="43"/>
      <c r="N401" s="43"/>
    </row>
    <row r="402" spans="1:14" ht="12.75">
      <c r="A402" s="144" t="s">
        <v>39</v>
      </c>
      <c r="B402" s="268" t="s">
        <v>28</v>
      </c>
      <c r="C402" s="269"/>
      <c r="D402" s="268" t="s">
        <v>69</v>
      </c>
      <c r="E402" s="269"/>
      <c r="F402" s="145" t="s">
        <v>25</v>
      </c>
      <c r="G402" s="143"/>
      <c r="H402" s="43"/>
      <c r="I402" s="43"/>
      <c r="J402" s="43"/>
      <c r="K402" s="43"/>
      <c r="L402" s="43"/>
      <c r="M402" s="43"/>
      <c r="N402" s="43"/>
    </row>
    <row r="403" spans="1:14" ht="12.75">
      <c r="A403" s="146">
        <v>1</v>
      </c>
      <c r="B403" s="147">
        <v>2</v>
      </c>
      <c r="C403" s="147">
        <v>3</v>
      </c>
      <c r="D403" s="147">
        <v>4</v>
      </c>
      <c r="E403" s="146">
        <v>5</v>
      </c>
      <c r="F403" s="147">
        <v>6</v>
      </c>
      <c r="G403" s="143"/>
      <c r="H403" s="43"/>
      <c r="I403" s="43"/>
      <c r="J403" s="43"/>
      <c r="K403" s="43"/>
      <c r="L403" s="43"/>
      <c r="M403" s="43"/>
      <c r="N403" s="43"/>
    </row>
    <row r="404" spans="1:14" ht="12.75">
      <c r="A404" s="148"/>
      <c r="B404" s="147" t="s">
        <v>90</v>
      </c>
      <c r="C404" s="147" t="s">
        <v>42</v>
      </c>
      <c r="D404" s="147" t="s">
        <v>90</v>
      </c>
      <c r="E404" s="147" t="s">
        <v>42</v>
      </c>
      <c r="F404" s="146" t="s">
        <v>42</v>
      </c>
      <c r="G404" s="143"/>
      <c r="H404" s="43"/>
      <c r="I404" s="43"/>
      <c r="J404" s="43"/>
      <c r="K404" s="43"/>
      <c r="L404" s="43"/>
      <c r="M404" s="43"/>
      <c r="N404" s="43"/>
    </row>
    <row r="405" spans="1:14" ht="12.75">
      <c r="A405" s="150"/>
      <c r="B405" s="144">
        <v>2023</v>
      </c>
      <c r="C405" s="144">
        <v>2024</v>
      </c>
      <c r="D405" s="144" t="s">
        <v>147</v>
      </c>
      <c r="E405" s="144" t="s">
        <v>150</v>
      </c>
      <c r="F405" s="151"/>
      <c r="G405" s="143"/>
      <c r="H405" s="43"/>
      <c r="I405" s="43"/>
      <c r="J405" s="43"/>
      <c r="K405" s="43"/>
      <c r="L405" s="43"/>
      <c r="M405" s="43"/>
      <c r="N405" s="43"/>
    </row>
    <row r="406" spans="1:14" ht="12.75">
      <c r="A406" s="152" t="s">
        <v>45</v>
      </c>
      <c r="B406" s="153">
        <f ca="1">IFERROR(B246+B326,"")</f>
        <v>127204.09100000001</v>
      </c>
      <c r="C406" s="153">
        <f ca="1">IFERROR(C246+C326,"")</f>
        <v>146817.04399999999</v>
      </c>
      <c r="D406" s="153">
        <f>IFERROR(D246+D326,"")</f>
        <v>-145244.36166666669</v>
      </c>
      <c r="E406" s="153">
        <f>IFERROR(E246+E326,"")</f>
        <v>-143280.36466666666</v>
      </c>
      <c r="F406" s="153">
        <f ca="1">IFERROR(C406-E406,"")</f>
        <v>290097.40866666666</v>
      </c>
      <c r="G406" s="143"/>
      <c r="H406" s="43"/>
      <c r="I406" s="43"/>
      <c r="J406" s="43"/>
      <c r="K406" s="43"/>
      <c r="L406" s="43"/>
      <c r="M406" s="43"/>
      <c r="N406" s="43"/>
    </row>
    <row r="407" spans="1:14" ht="12.75">
      <c r="A407" s="152" t="s">
        <v>46</v>
      </c>
      <c r="B407" s="153">
        <f t="shared" ref="B407:E417" ca="1" si="39">IFERROR(B247+B327,"")</f>
        <v>2640.7160000000149</v>
      </c>
      <c r="C407" s="153">
        <f t="shared" ca="1" si="39"/>
        <v>33202.188000000082</v>
      </c>
      <c r="D407" s="153">
        <f t="shared" si="39"/>
        <v>-290488.72333333339</v>
      </c>
      <c r="E407" s="153">
        <f t="shared" si="39"/>
        <v>-286560.72933333332</v>
      </c>
      <c r="F407" s="153">
        <f t="shared" ref="F407:F417" ca="1" si="40">IFERROR(C407-E407,"")</f>
        <v>319762.9173333334</v>
      </c>
      <c r="G407" s="143"/>
      <c r="H407" s="43"/>
      <c r="I407" s="43"/>
      <c r="J407" s="43"/>
      <c r="K407" s="43"/>
      <c r="L407" s="43"/>
      <c r="M407" s="43"/>
      <c r="N407" s="43"/>
    </row>
    <row r="408" spans="1:14" ht="12.75">
      <c r="A408" s="152" t="s">
        <v>22</v>
      </c>
      <c r="B408" s="153">
        <f t="shared" ca="1" si="39"/>
        <v>-342545.51400000008</v>
      </c>
      <c r="C408" s="153">
        <f t="shared" ca="1" si="39"/>
        <v>-42828.847999999765</v>
      </c>
      <c r="D408" s="153">
        <f t="shared" si="39"/>
        <v>-435733.08500000008</v>
      </c>
      <c r="E408" s="153">
        <f t="shared" si="39"/>
        <v>-429841.09400000004</v>
      </c>
      <c r="F408" s="153">
        <f t="shared" ca="1" si="40"/>
        <v>387012.24600000028</v>
      </c>
      <c r="G408" s="143"/>
      <c r="H408" s="43"/>
      <c r="I408" s="43"/>
      <c r="J408" s="43"/>
      <c r="K408" s="43"/>
      <c r="L408" s="43"/>
      <c r="M408" s="43"/>
      <c r="N408" s="43"/>
    </row>
    <row r="409" spans="1:14" ht="12.75">
      <c r="A409" s="152" t="s">
        <v>47</v>
      </c>
      <c r="B409" s="153">
        <f t="shared" ca="1" si="39"/>
        <v>-253652.64100000029</v>
      </c>
      <c r="C409" s="153">
        <f t="shared" ca="1" si="39"/>
        <v>-234189.40100000054</v>
      </c>
      <c r="D409" s="153">
        <f t="shared" si="39"/>
        <v>-580977.44666666677</v>
      </c>
      <c r="E409" s="153">
        <f t="shared" si="39"/>
        <v>-573121.45866666664</v>
      </c>
      <c r="F409" s="153">
        <f t="shared" ca="1" si="40"/>
        <v>338932.05766666611</v>
      </c>
      <c r="G409" s="143"/>
      <c r="H409" s="43"/>
      <c r="I409" s="43"/>
      <c r="J409" s="43"/>
      <c r="K409" s="43"/>
      <c r="L409" s="43"/>
      <c r="M409" s="43"/>
      <c r="N409" s="43"/>
    </row>
    <row r="410" spans="1:14" ht="12.75">
      <c r="A410" s="152" t="s">
        <v>23</v>
      </c>
      <c r="B410" s="153">
        <f ca="1">IFERROR(B250+B330,"")</f>
        <v>-143054.46299999999</v>
      </c>
      <c r="C410" s="153">
        <f t="shared" ca="1" si="39"/>
        <v>126401.6519999993</v>
      </c>
      <c r="D410" s="153">
        <f t="shared" si="39"/>
        <v>-726221.80833333347</v>
      </c>
      <c r="E410" s="153">
        <f t="shared" si="39"/>
        <v>-716401.82333333348</v>
      </c>
      <c r="F410" s="153">
        <f t="shared" ca="1" si="40"/>
        <v>842803.47533333278</v>
      </c>
      <c r="G410" s="143"/>
      <c r="H410" s="43"/>
      <c r="I410" s="43"/>
      <c r="J410" s="43"/>
      <c r="K410" s="43"/>
      <c r="L410" s="43"/>
      <c r="M410" s="43"/>
      <c r="N410" s="43"/>
    </row>
    <row r="411" spans="1:14" ht="12.75">
      <c r="A411" s="152" t="s">
        <v>48</v>
      </c>
      <c r="B411" s="153">
        <f t="shared" ca="1" si="39"/>
        <v>-217730.86600000062</v>
      </c>
      <c r="C411" s="153">
        <f t="shared" ca="1" si="39"/>
        <v>464364.6120000002</v>
      </c>
      <c r="D411" s="153">
        <f t="shared" si="39"/>
        <v>-871466.17000000016</v>
      </c>
      <c r="E411" s="153">
        <f t="shared" si="39"/>
        <v>-859682.18800000008</v>
      </c>
      <c r="F411" s="153">
        <f t="shared" ca="1" si="40"/>
        <v>1324046.8000000003</v>
      </c>
      <c r="G411" s="143"/>
      <c r="H411" s="43"/>
      <c r="I411" s="43"/>
      <c r="J411" s="43"/>
      <c r="K411" s="43"/>
      <c r="L411" s="43"/>
      <c r="M411" s="43"/>
      <c r="N411" s="43"/>
    </row>
    <row r="412" spans="1:14" ht="12.75">
      <c r="A412" s="152" t="s">
        <v>49</v>
      </c>
      <c r="B412" s="153">
        <f t="shared" ca="1" si="39"/>
        <v>-39678.691000000574</v>
      </c>
      <c r="C412" s="153" t="str">
        <f t="shared" ca="1" si="39"/>
        <v/>
      </c>
      <c r="D412" s="153">
        <f t="shared" si="39"/>
        <v>-1016710.5316666669</v>
      </c>
      <c r="E412" s="153">
        <f t="shared" si="39"/>
        <v>-1002962.5526666668</v>
      </c>
      <c r="F412" s="153" t="str">
        <f t="shared" ca="1" si="40"/>
        <v/>
      </c>
      <c r="G412" s="143"/>
      <c r="H412" s="43"/>
      <c r="I412" s="43"/>
      <c r="J412" s="43"/>
      <c r="K412" s="43"/>
      <c r="L412" s="43"/>
      <c r="M412" s="43"/>
      <c r="N412" s="43"/>
    </row>
    <row r="413" spans="1:14" ht="12.75">
      <c r="A413" s="152" t="s">
        <v>50</v>
      </c>
      <c r="B413" s="153">
        <f t="shared" ca="1" si="39"/>
        <v>-53894.672999999952</v>
      </c>
      <c r="C413" s="153" t="str">
        <f t="shared" ca="1" si="39"/>
        <v/>
      </c>
      <c r="D413" s="153">
        <f t="shared" si="39"/>
        <v>-1161954.8933333335</v>
      </c>
      <c r="E413" s="153">
        <f t="shared" si="39"/>
        <v>-1146242.9173333333</v>
      </c>
      <c r="F413" s="153" t="str">
        <f t="shared" ca="1" si="40"/>
        <v/>
      </c>
      <c r="G413" s="143"/>
      <c r="H413" s="43"/>
      <c r="I413" s="43"/>
      <c r="J413" s="43"/>
      <c r="K413" s="43"/>
      <c r="L413" s="43"/>
      <c r="M413" s="43"/>
      <c r="N413" s="43"/>
    </row>
    <row r="414" spans="1:14" ht="12.75">
      <c r="A414" s="152" t="s">
        <v>51</v>
      </c>
      <c r="B414" s="153">
        <f t="shared" ca="1" si="39"/>
        <v>-47453.058000000194</v>
      </c>
      <c r="C414" s="153" t="str">
        <f t="shared" ca="1" si="39"/>
        <v/>
      </c>
      <c r="D414" s="153">
        <f t="shared" si="39"/>
        <v>-1307199.2550000004</v>
      </c>
      <c r="E414" s="153">
        <f t="shared" si="39"/>
        <v>-1289523.2820000001</v>
      </c>
      <c r="F414" s="153" t="str">
        <f t="shared" ca="1" si="40"/>
        <v/>
      </c>
      <c r="G414" s="143"/>
      <c r="H414" s="43"/>
      <c r="I414" s="43"/>
      <c r="J414" s="43"/>
      <c r="K414" s="43"/>
      <c r="L414" s="43"/>
      <c r="M414" s="43"/>
      <c r="N414" s="43"/>
    </row>
    <row r="415" spans="1:14" ht="12.75">
      <c r="A415" s="152" t="s">
        <v>52</v>
      </c>
      <c r="B415" s="153">
        <f t="shared" ca="1" si="39"/>
        <v>-279789.54099999927</v>
      </c>
      <c r="C415" s="153" t="str">
        <f t="shared" ca="1" si="39"/>
        <v/>
      </c>
      <c r="D415" s="153">
        <f t="shared" si="39"/>
        <v>-1452443.6166666669</v>
      </c>
      <c r="E415" s="153">
        <f t="shared" si="39"/>
        <v>-1432803.646666667</v>
      </c>
      <c r="F415" s="153" t="str">
        <f t="shared" ca="1" si="40"/>
        <v/>
      </c>
      <c r="G415" s="143"/>
      <c r="H415" s="43"/>
      <c r="I415" s="43"/>
      <c r="J415" s="43"/>
      <c r="K415" s="43"/>
      <c r="L415" s="43"/>
      <c r="M415" s="43"/>
      <c r="N415" s="43"/>
    </row>
    <row r="416" spans="1:14" ht="12.75">
      <c r="A416" s="152" t="s">
        <v>53</v>
      </c>
      <c r="B416" s="153">
        <f t="shared" ca="1" si="39"/>
        <v>-356015.19000000134</v>
      </c>
      <c r="C416" s="153" t="str">
        <f t="shared" ca="1" si="39"/>
        <v/>
      </c>
      <c r="D416" s="153">
        <f t="shared" si="39"/>
        <v>-1597687.9783333335</v>
      </c>
      <c r="E416" s="153">
        <f t="shared" si="39"/>
        <v>-1576084.0113333333</v>
      </c>
      <c r="F416" s="153" t="str">
        <f t="shared" ca="1" si="40"/>
        <v/>
      </c>
      <c r="G416" s="143"/>
      <c r="H416" s="43"/>
      <c r="I416" s="43"/>
      <c r="J416" s="43"/>
      <c r="K416" s="43"/>
      <c r="L416" s="43"/>
      <c r="M416" s="43"/>
      <c r="N416" s="43"/>
    </row>
    <row r="417" spans="1:14" ht="12.75">
      <c r="A417" s="152" t="s">
        <v>54</v>
      </c>
      <c r="B417" s="153">
        <f t="shared" ca="1" si="39"/>
        <v>-1279587.919999999</v>
      </c>
      <c r="C417" s="153" t="str">
        <f t="shared" ca="1" si="39"/>
        <v/>
      </c>
      <c r="D417" s="153">
        <f t="shared" si="39"/>
        <v>-1742932.3400000003</v>
      </c>
      <c r="E417" s="153">
        <f t="shared" si="39"/>
        <v>-1719364.3760000002</v>
      </c>
      <c r="F417" s="153" t="str">
        <f t="shared" ca="1" si="40"/>
        <v/>
      </c>
      <c r="G417" s="143"/>
      <c r="H417" s="43"/>
      <c r="I417" s="43"/>
      <c r="J417" s="43"/>
      <c r="K417" s="43"/>
      <c r="L417" s="43"/>
      <c r="M417" s="43"/>
      <c r="N417" s="43"/>
    </row>
    <row r="418" spans="1:14" ht="12.75">
      <c r="A418" s="143"/>
      <c r="B418" s="143"/>
      <c r="C418" s="143"/>
      <c r="D418" s="143"/>
      <c r="E418" s="143"/>
      <c r="F418" s="143"/>
      <c r="G418" s="143"/>
      <c r="H418" s="43"/>
      <c r="I418" s="43"/>
      <c r="J418" s="43"/>
      <c r="K418" s="43"/>
      <c r="L418" s="43"/>
      <c r="M418" s="43"/>
      <c r="N418" s="43"/>
    </row>
    <row r="419" spans="1:14" ht="12.75">
      <c r="A419" s="143"/>
      <c r="B419" s="143"/>
      <c r="C419" s="143"/>
      <c r="D419" s="143"/>
      <c r="E419" s="143"/>
      <c r="F419" s="143"/>
      <c r="G419" s="143"/>
      <c r="H419" s="43"/>
      <c r="I419" s="43"/>
      <c r="J419" s="43"/>
      <c r="K419" s="43"/>
      <c r="L419" s="43"/>
      <c r="M419" s="43"/>
      <c r="N419" s="43"/>
    </row>
    <row r="420" spans="1:14" ht="12.75">
      <c r="A420" s="143"/>
      <c r="B420" s="143"/>
      <c r="C420" s="143"/>
      <c r="D420" s="143"/>
      <c r="E420" s="143"/>
      <c r="F420" s="143"/>
      <c r="G420" s="143"/>
      <c r="H420" s="43"/>
      <c r="I420" s="43"/>
      <c r="J420" s="43"/>
      <c r="K420" s="43"/>
      <c r="L420" s="43"/>
      <c r="M420" s="43"/>
      <c r="N420" s="43"/>
    </row>
    <row r="421" spans="1:14" ht="12.75">
      <c r="A421" s="143"/>
      <c r="B421" s="143"/>
      <c r="C421" s="143"/>
      <c r="D421" s="143"/>
      <c r="E421" s="143"/>
      <c r="F421" s="143"/>
      <c r="G421" s="143"/>
      <c r="H421" s="43"/>
      <c r="I421" s="43"/>
      <c r="J421" s="43"/>
      <c r="K421" s="43"/>
      <c r="L421" s="43"/>
      <c r="M421" s="43"/>
      <c r="N421" s="43"/>
    </row>
    <row r="422" spans="1:14" ht="12.75">
      <c r="A422" s="143"/>
      <c r="B422" s="143"/>
      <c r="C422" s="143"/>
      <c r="D422" s="143"/>
      <c r="E422" s="143"/>
      <c r="F422" s="143"/>
      <c r="G422" s="143"/>
      <c r="H422" s="43"/>
      <c r="I422" s="43"/>
      <c r="J422" s="43"/>
      <c r="K422" s="43"/>
      <c r="L422" s="43"/>
      <c r="M422" s="43"/>
      <c r="N422" s="43"/>
    </row>
    <row r="423" spans="1:14" ht="12.75">
      <c r="A423" s="143"/>
      <c r="B423" s="143"/>
      <c r="C423" s="143"/>
      <c r="D423" s="143"/>
      <c r="E423" s="143"/>
      <c r="F423" s="143"/>
      <c r="G423" s="143"/>
      <c r="H423" s="43"/>
      <c r="I423" s="43"/>
      <c r="J423" s="43"/>
      <c r="K423" s="43"/>
      <c r="L423" s="43"/>
      <c r="M423" s="43"/>
      <c r="N423" s="43"/>
    </row>
    <row r="424" spans="1:14" ht="12.75">
      <c r="A424" s="143"/>
      <c r="B424" s="143"/>
      <c r="C424" s="143"/>
      <c r="D424" s="143"/>
      <c r="E424" s="143"/>
      <c r="F424" s="143"/>
      <c r="G424" s="143"/>
      <c r="H424" s="43"/>
      <c r="I424" s="43"/>
      <c r="J424" s="43"/>
      <c r="K424" s="43"/>
      <c r="L424" s="43"/>
      <c r="M424" s="43"/>
      <c r="N424" s="43"/>
    </row>
    <row r="425" spans="1:14" ht="12.75">
      <c r="A425" s="143"/>
      <c r="B425" s="143"/>
      <c r="C425" s="143"/>
      <c r="D425" s="143"/>
      <c r="E425" s="143"/>
      <c r="F425" s="143"/>
      <c r="G425" s="143"/>
      <c r="H425" s="43"/>
      <c r="I425" s="43"/>
      <c r="J425" s="43"/>
      <c r="K425" s="43"/>
      <c r="L425" s="43"/>
      <c r="M425" s="43"/>
      <c r="N425" s="43"/>
    </row>
    <row r="426" spans="1:14" ht="12.75">
      <c r="A426" s="143"/>
      <c r="B426" s="143"/>
      <c r="C426" s="143"/>
      <c r="D426" s="143"/>
      <c r="E426" s="143"/>
      <c r="F426" s="143"/>
      <c r="G426" s="143"/>
      <c r="H426" s="43"/>
      <c r="I426" s="43"/>
      <c r="J426" s="43"/>
      <c r="K426" s="43"/>
      <c r="L426" s="43"/>
      <c r="M426" s="43"/>
      <c r="N426" s="43"/>
    </row>
    <row r="427" spans="1:14" ht="12.75">
      <c r="A427" s="143"/>
      <c r="B427" s="143"/>
      <c r="C427" s="143"/>
      <c r="D427" s="143"/>
      <c r="E427" s="143"/>
      <c r="F427" s="143"/>
      <c r="G427" s="143"/>
      <c r="H427" s="43"/>
      <c r="I427" s="43"/>
      <c r="J427" s="43"/>
      <c r="K427" s="43"/>
      <c r="L427" s="43"/>
      <c r="M427" s="43"/>
      <c r="N427" s="43"/>
    </row>
    <row r="428" spans="1:14" ht="12.75">
      <c r="A428" s="143"/>
      <c r="B428" s="143"/>
      <c r="C428" s="143"/>
      <c r="D428" s="143"/>
      <c r="E428" s="143"/>
      <c r="F428" s="143"/>
      <c r="G428" s="143"/>
      <c r="H428" s="43"/>
      <c r="I428" s="43"/>
      <c r="J428" s="43"/>
      <c r="K428" s="43"/>
      <c r="L428" s="43"/>
      <c r="M428" s="43"/>
      <c r="N428" s="43"/>
    </row>
    <row r="429" spans="1:14" ht="12.75">
      <c r="A429" s="143"/>
      <c r="B429" s="143"/>
      <c r="C429" s="143"/>
      <c r="D429" s="143"/>
      <c r="E429" s="143"/>
      <c r="F429" s="143"/>
      <c r="G429" s="143"/>
      <c r="H429" s="43"/>
      <c r="I429" s="43"/>
      <c r="J429" s="43"/>
      <c r="K429" s="43"/>
      <c r="L429" s="43"/>
      <c r="M429" s="43"/>
      <c r="N429" s="43"/>
    </row>
    <row r="430" spans="1:14" ht="12.75">
      <c r="A430" s="143"/>
      <c r="B430" s="143"/>
      <c r="C430" s="143"/>
      <c r="D430" s="143"/>
      <c r="E430" s="143"/>
      <c r="F430" s="143"/>
      <c r="G430" s="143"/>
      <c r="H430" s="43"/>
      <c r="I430" s="43"/>
      <c r="J430" s="43"/>
      <c r="K430" s="43"/>
      <c r="L430" s="43"/>
      <c r="M430" s="43"/>
      <c r="N430" s="43"/>
    </row>
    <row r="431" spans="1:14" ht="12.75">
      <c r="A431" s="143"/>
      <c r="B431" s="143"/>
      <c r="C431" s="143"/>
      <c r="D431" s="143"/>
      <c r="E431" s="143"/>
      <c r="F431" s="143"/>
      <c r="G431" s="143"/>
      <c r="H431" s="43"/>
      <c r="I431" s="43"/>
      <c r="J431" s="43"/>
      <c r="K431" s="43"/>
      <c r="L431" s="43"/>
      <c r="M431" s="43"/>
      <c r="N431" s="43"/>
    </row>
    <row r="432" spans="1:14" ht="12.75">
      <c r="A432" s="143"/>
      <c r="B432" s="143"/>
      <c r="C432" s="143"/>
      <c r="D432" s="143"/>
      <c r="E432" s="143"/>
      <c r="F432" s="143"/>
      <c r="G432" s="143"/>
      <c r="H432" s="43"/>
      <c r="I432" s="43"/>
      <c r="J432" s="43"/>
      <c r="K432" s="43"/>
      <c r="L432" s="43"/>
      <c r="M432" s="43"/>
      <c r="N432" s="43"/>
    </row>
    <row r="433" spans="1:14" ht="12.75">
      <c r="A433" s="143"/>
      <c r="B433" s="143"/>
      <c r="C433" s="143"/>
      <c r="D433" s="143"/>
      <c r="E433" s="143"/>
      <c r="F433" s="143"/>
      <c r="G433" s="143"/>
      <c r="H433" s="43"/>
      <c r="I433" s="43"/>
      <c r="J433" s="43"/>
      <c r="K433" s="43"/>
      <c r="L433" s="43"/>
      <c r="M433" s="43"/>
      <c r="N433" s="43"/>
    </row>
    <row r="434" spans="1:14" ht="12.75">
      <c r="A434" s="143"/>
      <c r="B434" s="143"/>
      <c r="C434" s="143"/>
      <c r="D434" s="143"/>
      <c r="E434" s="143"/>
      <c r="F434" s="143"/>
      <c r="G434" s="143"/>
      <c r="H434" s="43"/>
      <c r="I434" s="43"/>
      <c r="J434" s="43"/>
      <c r="K434" s="43"/>
      <c r="L434" s="43"/>
      <c r="M434" s="43"/>
      <c r="N434" s="43"/>
    </row>
    <row r="435" spans="1:14" ht="12.75">
      <c r="A435" s="143"/>
      <c r="B435" s="143"/>
      <c r="C435" s="143"/>
      <c r="D435" s="143"/>
      <c r="E435" s="143"/>
      <c r="F435" s="143"/>
      <c r="G435" s="143"/>
      <c r="H435" s="43"/>
      <c r="I435" s="43"/>
      <c r="J435" s="43"/>
      <c r="K435" s="43"/>
      <c r="L435" s="43"/>
      <c r="M435" s="43"/>
      <c r="N435" s="43"/>
    </row>
    <row r="436" spans="1:14" ht="12.75">
      <c r="A436" s="143"/>
      <c r="B436" s="143"/>
      <c r="C436" s="143"/>
      <c r="D436" s="143"/>
      <c r="E436" s="143"/>
      <c r="F436" s="143"/>
      <c r="G436" s="143"/>
      <c r="H436" s="43"/>
      <c r="I436" s="43"/>
      <c r="J436" s="43"/>
      <c r="K436" s="43"/>
      <c r="L436" s="43"/>
      <c r="M436" s="43"/>
      <c r="N436" s="43"/>
    </row>
    <row r="437" spans="1:14" ht="12.75">
      <c r="A437" s="143"/>
      <c r="B437" s="143"/>
      <c r="C437" s="143"/>
      <c r="D437" s="143"/>
      <c r="E437" s="143"/>
      <c r="F437" s="143"/>
      <c r="G437" s="143"/>
      <c r="H437" s="43"/>
      <c r="I437" s="43"/>
      <c r="J437" s="43"/>
      <c r="K437" s="43"/>
      <c r="L437" s="43"/>
      <c r="M437" s="43"/>
      <c r="N437" s="43"/>
    </row>
    <row r="438" spans="1:14" ht="12.75">
      <c r="A438" s="265" t="s">
        <v>131</v>
      </c>
      <c r="B438" s="266"/>
      <c r="C438" s="266"/>
      <c r="D438" s="266"/>
      <c r="E438" s="266"/>
      <c r="F438" s="267"/>
      <c r="G438" s="143"/>
      <c r="H438" s="43"/>
      <c r="I438" s="43"/>
      <c r="J438" s="43"/>
      <c r="K438" s="43"/>
      <c r="L438" s="43"/>
      <c r="M438" s="43"/>
      <c r="N438" s="43"/>
    </row>
    <row r="439" spans="1:14" ht="12.75">
      <c r="A439" s="144" t="s">
        <v>39</v>
      </c>
      <c r="B439" s="268" t="s">
        <v>28</v>
      </c>
      <c r="C439" s="269"/>
      <c r="D439" s="268" t="s">
        <v>69</v>
      </c>
      <c r="E439" s="269"/>
      <c r="F439" s="145" t="s">
        <v>25</v>
      </c>
      <c r="G439" s="143"/>
      <c r="H439" s="43"/>
      <c r="I439" s="43"/>
      <c r="J439" s="43"/>
      <c r="K439" s="43"/>
      <c r="L439" s="43"/>
      <c r="M439" s="43"/>
      <c r="N439" s="43"/>
    </row>
    <row r="440" spans="1:14" ht="12.75">
      <c r="A440" s="146">
        <v>1</v>
      </c>
      <c r="B440" s="147">
        <v>2</v>
      </c>
      <c r="C440" s="147">
        <v>3</v>
      </c>
      <c r="D440" s="147">
        <v>4</v>
      </c>
      <c r="E440" s="146">
        <v>5</v>
      </c>
      <c r="F440" s="147">
        <v>6</v>
      </c>
      <c r="G440" s="143"/>
      <c r="H440" s="43"/>
      <c r="I440" s="43"/>
      <c r="J440" s="43"/>
      <c r="K440" s="43"/>
      <c r="L440" s="43"/>
      <c r="M440" s="43"/>
      <c r="N440" s="43"/>
    </row>
    <row r="441" spans="1:14" ht="12.75">
      <c r="A441" s="148"/>
      <c r="B441" s="147" t="s">
        <v>90</v>
      </c>
      <c r="C441" s="147" t="s">
        <v>42</v>
      </c>
      <c r="D441" s="147" t="s">
        <v>90</v>
      </c>
      <c r="E441" s="147" t="s">
        <v>42</v>
      </c>
      <c r="F441" s="146" t="s">
        <v>42</v>
      </c>
      <c r="G441" s="143"/>
      <c r="H441" s="43"/>
      <c r="I441" s="43"/>
      <c r="J441" s="43"/>
      <c r="K441" s="43"/>
      <c r="L441" s="43"/>
      <c r="M441" s="43"/>
      <c r="N441" s="43"/>
    </row>
    <row r="442" spans="1:14" ht="12.75">
      <c r="A442" s="150"/>
      <c r="B442" s="144">
        <v>2023</v>
      </c>
      <c r="C442" s="144">
        <v>2024</v>
      </c>
      <c r="D442" s="144" t="s">
        <v>147</v>
      </c>
      <c r="E442" s="144" t="s">
        <v>150</v>
      </c>
      <c r="F442" s="151"/>
      <c r="G442" s="143"/>
      <c r="H442" s="43"/>
      <c r="I442" s="43"/>
      <c r="J442" s="43"/>
      <c r="K442" s="43"/>
      <c r="L442" s="43"/>
      <c r="M442" s="43"/>
      <c r="N442" s="43"/>
    </row>
    <row r="443" spans="1:14" ht="12.75">
      <c r="A443" s="152" t="s">
        <v>45</v>
      </c>
      <c r="B443" s="153">
        <f ca="1">IFERROR(B286+B367,"")</f>
        <v>0.31526702605290846</v>
      </c>
      <c r="C443" s="153">
        <f ca="1">IFERROR(C286+C367,"")</f>
        <v>0.35044857056658141</v>
      </c>
      <c r="D443" s="153">
        <f>IFERROR(D286+D367,"")</f>
        <v>-0.35997865786881861</v>
      </c>
      <c r="E443" s="153">
        <f>IFERROR(E286+E367,"")</f>
        <v>-0.34200660645157688</v>
      </c>
      <c r="F443" s="153">
        <f ca="1">IFERROR(C443-E443,"")</f>
        <v>0.69245517701815829</v>
      </c>
      <c r="G443" s="143"/>
      <c r="H443" s="43"/>
      <c r="I443" s="43"/>
      <c r="J443" s="43"/>
      <c r="K443" s="43"/>
      <c r="L443" s="43"/>
      <c r="M443" s="43"/>
      <c r="N443" s="43"/>
    </row>
    <row r="444" spans="1:14" ht="12.75">
      <c r="A444" s="152" t="s">
        <v>46</v>
      </c>
      <c r="B444" s="153">
        <f t="shared" ref="B444:E454" ca="1" si="41">IFERROR(B287+B368,"")</f>
        <v>6.544842020610302E-3</v>
      </c>
      <c r="C444" s="153">
        <f t="shared" ca="1" si="41"/>
        <v>7.9252782969005453E-2</v>
      </c>
      <c r="D444" s="153">
        <f t="shared" si="41"/>
        <v>-0.71995731573763722</v>
      </c>
      <c r="E444" s="153">
        <f t="shared" si="41"/>
        <v>-0.68401321290315331</v>
      </c>
      <c r="F444" s="153">
        <f t="shared" ref="F444:F454" ca="1" si="42">IFERROR(C444-E444,"")</f>
        <v>0.76326599587215882</v>
      </c>
      <c r="G444" s="143"/>
      <c r="H444" s="43"/>
      <c r="I444" s="43"/>
      <c r="J444" s="43"/>
      <c r="K444" s="43"/>
      <c r="L444" s="43"/>
      <c r="M444" s="43"/>
      <c r="N444" s="43"/>
    </row>
    <row r="445" spans="1:14" ht="12.75">
      <c r="A445" s="152" t="s">
        <v>22</v>
      </c>
      <c r="B445" s="153">
        <f t="shared" ca="1" si="41"/>
        <v>-0.84897666920590575</v>
      </c>
      <c r="C445" s="153">
        <f t="shared" ca="1" si="41"/>
        <v>-0.10223137690071799</v>
      </c>
      <c r="D445" s="153">
        <f t="shared" si="41"/>
        <v>-1.0799359736064558</v>
      </c>
      <c r="E445" s="153">
        <f t="shared" si="41"/>
        <v>-1.0260198193547301</v>
      </c>
      <c r="F445" s="153">
        <f t="shared" ca="1" si="42"/>
        <v>0.92378844245401215</v>
      </c>
      <c r="G445" s="143"/>
      <c r="H445" s="43"/>
      <c r="I445" s="43"/>
      <c r="J445" s="43"/>
      <c r="K445" s="43"/>
      <c r="L445" s="43"/>
      <c r="M445" s="43"/>
      <c r="N445" s="43"/>
    </row>
    <row r="446" spans="1:14" ht="12.75">
      <c r="A446" s="152" t="s">
        <v>47</v>
      </c>
      <c r="B446" s="153">
        <f t="shared" ca="1" si="41"/>
        <v>-0.62866149311609887</v>
      </c>
      <c r="C446" s="153">
        <f t="shared" ca="1" si="41"/>
        <v>-0.55900417680588954</v>
      </c>
      <c r="D446" s="153">
        <f t="shared" si="41"/>
        <v>-1.4399146314752744</v>
      </c>
      <c r="E446" s="153">
        <f t="shared" si="41"/>
        <v>-1.3680264258063066</v>
      </c>
      <c r="F446" s="153">
        <f t="shared" ca="1" si="42"/>
        <v>0.80902224900041708</v>
      </c>
      <c r="G446" s="143"/>
      <c r="H446" s="43"/>
      <c r="I446" s="43"/>
      <c r="J446" s="43"/>
      <c r="K446" s="43"/>
      <c r="L446" s="43"/>
      <c r="M446" s="43"/>
      <c r="N446" s="43"/>
    </row>
    <row r="447" spans="1:14" ht="12.75">
      <c r="A447" s="152" t="s">
        <v>23</v>
      </c>
      <c r="B447" s="153">
        <f t="shared" ca="1" si="41"/>
        <v>-0.35455113714546982</v>
      </c>
      <c r="C447" s="153">
        <f t="shared" ca="1" si="41"/>
        <v>0.30171754623158192</v>
      </c>
      <c r="D447" s="153">
        <f t="shared" si="41"/>
        <v>-1.7998932893440927</v>
      </c>
      <c r="E447" s="153">
        <f t="shared" si="41"/>
        <v>-1.7100330322578836</v>
      </c>
      <c r="F447" s="153">
        <f t="shared" ca="1" si="42"/>
        <v>2.0117505784894654</v>
      </c>
      <c r="G447" s="143"/>
      <c r="H447" s="43"/>
      <c r="I447" s="43"/>
      <c r="J447" s="43"/>
      <c r="K447" s="43"/>
      <c r="L447" s="43"/>
      <c r="M447" s="43"/>
      <c r="N447" s="43"/>
    </row>
    <row r="448" spans="1:14" ht="12.75">
      <c r="A448" s="152" t="s">
        <v>48</v>
      </c>
      <c r="B448" s="153">
        <f t="shared" ca="1" si="41"/>
        <v>-0.53963172146518867</v>
      </c>
      <c r="C448" s="153">
        <f t="shared" ca="1" si="41"/>
        <v>1.1084265836131748</v>
      </c>
      <c r="D448" s="153">
        <f t="shared" si="41"/>
        <v>-2.1598719472129115</v>
      </c>
      <c r="E448" s="153">
        <f t="shared" si="41"/>
        <v>-2.0520396387094602</v>
      </c>
      <c r="F448" s="153">
        <f t="shared" ca="1" si="42"/>
        <v>3.160466222322635</v>
      </c>
      <c r="G448" s="143"/>
      <c r="H448" s="43"/>
      <c r="I448" s="43"/>
      <c r="J448" s="43"/>
      <c r="K448" s="43"/>
      <c r="L448" s="43"/>
      <c r="M448" s="43"/>
      <c r="N448" s="43"/>
    </row>
    <row r="449" spans="1:14" ht="12.75">
      <c r="A449" s="152" t="s">
        <v>49</v>
      </c>
      <c r="B449" s="153">
        <f t="shared" ca="1" si="41"/>
        <v>-9.8341042421681901E-2</v>
      </c>
      <c r="C449" s="153" t="str">
        <f t="shared" ca="1" si="41"/>
        <v/>
      </c>
      <c r="D449" s="153">
        <f t="shared" si="41"/>
        <v>-2.51985060508173</v>
      </c>
      <c r="E449" s="153">
        <f t="shared" si="41"/>
        <v>-2.3940462451610371</v>
      </c>
      <c r="F449" s="153" t="str">
        <f t="shared" ca="1" si="42"/>
        <v/>
      </c>
      <c r="G449" s="143"/>
      <c r="H449" s="43"/>
      <c r="I449" s="43"/>
      <c r="J449" s="43"/>
      <c r="K449" s="43"/>
      <c r="L449" s="43"/>
      <c r="M449" s="43"/>
      <c r="N449" s="43"/>
    </row>
    <row r="450" spans="1:14" ht="12.75">
      <c r="A450" s="152" t="s">
        <v>50</v>
      </c>
      <c r="B450" s="153">
        <f t="shared" ca="1" si="41"/>
        <v>-0.13357442471566389</v>
      </c>
      <c r="C450" s="153" t="str">
        <f t="shared" ca="1" si="41"/>
        <v/>
      </c>
      <c r="D450" s="153">
        <f t="shared" si="41"/>
        <v>-2.8798292629505489</v>
      </c>
      <c r="E450" s="153">
        <f t="shared" si="41"/>
        <v>-2.7360528516126132</v>
      </c>
      <c r="F450" s="153" t="str">
        <f t="shared" ca="1" si="42"/>
        <v/>
      </c>
      <c r="G450" s="143"/>
      <c r="H450" s="43"/>
      <c r="I450" s="43"/>
      <c r="J450" s="43"/>
      <c r="K450" s="43"/>
      <c r="L450" s="43"/>
      <c r="M450" s="43"/>
      <c r="N450" s="43"/>
    </row>
    <row r="451" spans="1:14" ht="12.75">
      <c r="A451" s="152" t="s">
        <v>51</v>
      </c>
      <c r="B451" s="153">
        <f t="shared" ca="1" si="41"/>
        <v>-0.11760930293331712</v>
      </c>
      <c r="C451" s="153" t="str">
        <f t="shared" ca="1" si="41"/>
        <v/>
      </c>
      <c r="D451" s="153">
        <f t="shared" si="41"/>
        <v>-3.2398079208193673</v>
      </c>
      <c r="E451" s="153">
        <f t="shared" si="41"/>
        <v>-3.0780594580641907</v>
      </c>
      <c r="F451" s="153" t="str">
        <f t="shared" ca="1" si="42"/>
        <v/>
      </c>
      <c r="G451" s="143"/>
      <c r="H451" s="43"/>
      <c r="I451" s="43"/>
      <c r="J451" s="43"/>
      <c r="K451" s="43"/>
      <c r="L451" s="43"/>
      <c r="M451" s="43"/>
      <c r="N451" s="43"/>
    </row>
    <row r="452" spans="1:14" ht="12.75">
      <c r="A452" s="152" t="s">
        <v>52</v>
      </c>
      <c r="B452" s="153">
        <f t="shared" ca="1" si="41"/>
        <v>-0.69344009157518416</v>
      </c>
      <c r="C452" s="153" t="str">
        <f t="shared" ca="1" si="41"/>
        <v/>
      </c>
      <c r="D452" s="153">
        <f t="shared" si="41"/>
        <v>-3.5997865786881853</v>
      </c>
      <c r="E452" s="153">
        <f t="shared" si="41"/>
        <v>-3.4200660645157672</v>
      </c>
      <c r="F452" s="153" t="str">
        <f t="shared" ca="1" si="42"/>
        <v/>
      </c>
      <c r="G452" s="143"/>
      <c r="H452" s="43"/>
      <c r="I452" s="43"/>
      <c r="J452" s="43"/>
      <c r="K452" s="43"/>
      <c r="L452" s="43"/>
      <c r="M452" s="43"/>
      <c r="N452" s="43"/>
    </row>
    <row r="453" spans="1:14" ht="12.75">
      <c r="A453" s="152" t="s">
        <v>53</v>
      </c>
      <c r="B453" s="153">
        <f t="shared" ca="1" si="41"/>
        <v>-0.8823603808541155</v>
      </c>
      <c r="C453" s="153" t="str">
        <f t="shared" ca="1" si="41"/>
        <v/>
      </c>
      <c r="D453" s="153">
        <f t="shared" si="41"/>
        <v>-3.9597652365570033</v>
      </c>
      <c r="E453" s="153">
        <f t="shared" si="41"/>
        <v>-3.7620726709673438</v>
      </c>
      <c r="F453" s="153" t="str">
        <f t="shared" ca="1" si="42"/>
        <v/>
      </c>
      <c r="G453" s="143"/>
      <c r="H453" s="43"/>
      <c r="I453" s="43"/>
      <c r="J453" s="43"/>
      <c r="K453" s="43"/>
      <c r="L453" s="43"/>
      <c r="M453" s="43"/>
      <c r="N453" s="43"/>
    </row>
    <row r="454" spans="1:14" ht="12.75">
      <c r="A454" s="152" t="s">
        <v>54</v>
      </c>
      <c r="B454" s="153">
        <f t="shared" ca="1" si="41"/>
        <v>-3.1713750315752551</v>
      </c>
      <c r="C454" s="153" t="str">
        <f t="shared" ca="1" si="41"/>
        <v/>
      </c>
      <c r="D454" s="153">
        <f t="shared" si="41"/>
        <v>-4.3197438944258231</v>
      </c>
      <c r="E454" s="153">
        <f t="shared" si="41"/>
        <v>-4.1040792774189203</v>
      </c>
      <c r="F454" s="153" t="str">
        <f t="shared" ca="1" si="42"/>
        <v/>
      </c>
      <c r="G454" s="143"/>
      <c r="H454" s="43"/>
      <c r="I454" s="43"/>
      <c r="J454" s="43"/>
      <c r="K454" s="43"/>
      <c r="L454" s="43"/>
      <c r="M454" s="43"/>
      <c r="N454" s="43"/>
    </row>
    <row r="455" spans="1:14" ht="12.75">
      <c r="A455" s="143"/>
      <c r="B455" s="143"/>
      <c r="C455" s="143"/>
      <c r="D455" s="143"/>
      <c r="E455" s="143"/>
      <c r="F455" s="143"/>
      <c r="G455" s="143"/>
      <c r="H455" s="43"/>
      <c r="I455" s="43"/>
      <c r="J455" s="43"/>
      <c r="K455" s="43"/>
      <c r="L455" s="43"/>
      <c r="M455" s="43"/>
      <c r="N455" s="43"/>
    </row>
    <row r="456" spans="1:14" ht="12.75">
      <c r="A456" s="143"/>
      <c r="B456" s="143"/>
      <c r="C456" s="143"/>
      <c r="D456" s="143"/>
      <c r="E456" s="143"/>
      <c r="F456" s="143"/>
      <c r="G456" s="143"/>
      <c r="H456" s="43"/>
      <c r="I456" s="43"/>
      <c r="J456" s="43"/>
      <c r="K456" s="43"/>
      <c r="L456" s="43"/>
      <c r="M456" s="43"/>
      <c r="N456" s="43"/>
    </row>
    <row r="457" spans="1:14" ht="12.75">
      <c r="A457" s="143"/>
      <c r="B457" s="143"/>
      <c r="C457" s="143"/>
      <c r="D457" s="143"/>
      <c r="E457" s="143"/>
      <c r="F457" s="143"/>
      <c r="G457" s="143"/>
      <c r="H457" s="43"/>
      <c r="I457" s="43"/>
      <c r="J457" s="43"/>
      <c r="K457" s="43"/>
      <c r="L457" s="43"/>
      <c r="M457" s="43"/>
      <c r="N457" s="43"/>
    </row>
    <row r="458" spans="1:14" ht="12.75">
      <c r="A458" s="143"/>
      <c r="B458" s="143"/>
      <c r="C458" s="143"/>
      <c r="D458" s="143"/>
      <c r="E458" s="143"/>
      <c r="F458" s="143"/>
      <c r="G458" s="143"/>
      <c r="H458" s="43"/>
      <c r="I458" s="43"/>
      <c r="J458" s="43"/>
      <c r="K458" s="43"/>
      <c r="L458" s="43"/>
      <c r="M458" s="43"/>
      <c r="N458" s="43"/>
    </row>
    <row r="459" spans="1:14" ht="12.75">
      <c r="A459" s="143"/>
      <c r="B459" s="143"/>
      <c r="C459" s="143"/>
      <c r="D459" s="143"/>
      <c r="E459" s="143"/>
      <c r="F459" s="143"/>
      <c r="G459" s="143"/>
      <c r="H459" s="43"/>
      <c r="I459" s="43"/>
      <c r="J459" s="43"/>
      <c r="K459" s="43"/>
      <c r="L459" s="43"/>
      <c r="M459" s="43"/>
      <c r="N459" s="43"/>
    </row>
    <row r="460" spans="1:14" ht="12.75">
      <c r="A460" s="143"/>
      <c r="B460" s="143"/>
      <c r="C460" s="143"/>
      <c r="D460" s="143"/>
      <c r="E460" s="143"/>
      <c r="F460" s="143"/>
      <c r="G460" s="143"/>
      <c r="H460" s="43"/>
      <c r="I460" s="43"/>
      <c r="J460" s="43"/>
      <c r="K460" s="43"/>
      <c r="L460" s="43"/>
      <c r="M460" s="43"/>
      <c r="N460" s="43"/>
    </row>
    <row r="461" spans="1:14" ht="12.75">
      <c r="A461" s="143"/>
      <c r="B461" s="143"/>
      <c r="C461" s="143"/>
      <c r="D461" s="143"/>
      <c r="E461" s="143"/>
      <c r="F461" s="143"/>
      <c r="G461" s="143"/>
      <c r="H461" s="43"/>
      <c r="I461" s="43"/>
      <c r="J461" s="43"/>
      <c r="K461" s="43"/>
      <c r="L461" s="43"/>
      <c r="M461" s="43"/>
      <c r="N461" s="43"/>
    </row>
    <row r="462" spans="1:14" ht="12.75">
      <c r="A462" s="143"/>
      <c r="B462" s="143"/>
      <c r="C462" s="143"/>
      <c r="D462" s="143"/>
      <c r="E462" s="143"/>
      <c r="F462" s="143"/>
      <c r="G462" s="143"/>
      <c r="H462" s="43"/>
      <c r="I462" s="43"/>
      <c r="J462" s="43"/>
      <c r="K462" s="43"/>
      <c r="L462" s="43"/>
      <c r="M462" s="43"/>
      <c r="N462" s="43"/>
    </row>
    <row r="463" spans="1:14" ht="12.75">
      <c r="A463" s="143"/>
      <c r="B463" s="143"/>
      <c r="C463" s="143"/>
      <c r="D463" s="143"/>
      <c r="E463" s="143"/>
      <c r="F463" s="143"/>
      <c r="G463" s="143"/>
      <c r="H463" s="43"/>
      <c r="I463" s="43"/>
      <c r="J463" s="43"/>
      <c r="K463" s="43"/>
      <c r="L463" s="43"/>
      <c r="M463" s="43"/>
      <c r="N463" s="43"/>
    </row>
    <row r="464" spans="1:14" ht="12.75">
      <c r="A464" s="143"/>
      <c r="B464" s="143"/>
      <c r="C464" s="143"/>
      <c r="D464" s="143"/>
      <c r="E464" s="143"/>
      <c r="F464" s="143"/>
      <c r="G464" s="143"/>
      <c r="H464" s="43"/>
      <c r="I464" s="43"/>
      <c r="J464" s="43"/>
      <c r="K464" s="43"/>
      <c r="L464" s="43"/>
      <c r="M464" s="43"/>
      <c r="N464" s="43"/>
    </row>
    <row r="465" spans="1:14" ht="12.75">
      <c r="A465" s="143"/>
      <c r="B465" s="143"/>
      <c r="C465" s="143"/>
      <c r="D465" s="143"/>
      <c r="E465" s="143"/>
      <c r="F465" s="143"/>
      <c r="G465" s="143"/>
      <c r="H465" s="43"/>
      <c r="I465" s="43"/>
      <c r="J465" s="43"/>
      <c r="K465" s="43"/>
      <c r="L465" s="43"/>
      <c r="M465" s="43"/>
      <c r="N465" s="43"/>
    </row>
    <row r="466" spans="1:14" ht="12.75">
      <c r="A466" s="143"/>
      <c r="B466" s="143"/>
      <c r="C466" s="143"/>
      <c r="D466" s="143"/>
      <c r="E466" s="143"/>
      <c r="F466" s="143"/>
      <c r="G466" s="143"/>
      <c r="H466" s="43"/>
      <c r="I466" s="43"/>
      <c r="J466" s="43"/>
      <c r="K466" s="43"/>
      <c r="L466" s="43"/>
      <c r="M466" s="43"/>
      <c r="N466" s="43"/>
    </row>
    <row r="467" spans="1:14" ht="12.75">
      <c r="A467" s="143"/>
      <c r="B467" s="143"/>
      <c r="C467" s="143"/>
      <c r="D467" s="143"/>
      <c r="E467" s="143"/>
      <c r="F467" s="143"/>
      <c r="G467" s="143"/>
      <c r="H467" s="43"/>
      <c r="I467" s="43"/>
      <c r="J467" s="43"/>
      <c r="K467" s="43"/>
      <c r="L467" s="43"/>
      <c r="M467" s="43"/>
      <c r="N467" s="43"/>
    </row>
    <row r="468" spans="1:14" ht="12.75">
      <c r="A468" s="143"/>
      <c r="B468" s="143"/>
      <c r="C468" s="143"/>
      <c r="D468" s="143"/>
      <c r="E468" s="143"/>
      <c r="F468" s="143"/>
      <c r="G468" s="143"/>
      <c r="H468" s="43"/>
      <c r="I468" s="43"/>
      <c r="J468" s="43"/>
      <c r="K468" s="43"/>
      <c r="L468" s="43"/>
      <c r="M468" s="43"/>
      <c r="N468" s="43"/>
    </row>
    <row r="469" spans="1:14" ht="12.75">
      <c r="A469" s="143"/>
      <c r="B469" s="143"/>
      <c r="C469" s="143"/>
      <c r="D469" s="143"/>
      <c r="E469" s="143"/>
      <c r="F469" s="143"/>
      <c r="G469" s="143"/>
      <c r="H469" s="43"/>
      <c r="I469" s="43"/>
      <c r="J469" s="43"/>
      <c r="K469" s="43"/>
      <c r="L469" s="43"/>
      <c r="M469" s="43"/>
      <c r="N469" s="43"/>
    </row>
    <row r="470" spans="1:14" ht="12.75">
      <c r="A470" s="143"/>
      <c r="B470" s="143"/>
      <c r="C470" s="143"/>
      <c r="D470" s="143"/>
      <c r="E470" s="143"/>
      <c r="F470" s="143"/>
      <c r="G470" s="143"/>
      <c r="H470" s="43"/>
      <c r="I470" s="43"/>
      <c r="J470" s="43"/>
      <c r="K470" s="43"/>
      <c r="L470" s="43"/>
      <c r="M470" s="43"/>
      <c r="N470" s="43"/>
    </row>
    <row r="471" spans="1:14" ht="12.75">
      <c r="A471" s="143"/>
      <c r="B471" s="143"/>
      <c r="C471" s="143"/>
      <c r="D471" s="143"/>
      <c r="E471" s="143"/>
      <c r="F471" s="143"/>
      <c r="G471" s="143"/>
      <c r="H471" s="43"/>
      <c r="I471" s="43"/>
      <c r="J471" s="43"/>
      <c r="K471" s="43"/>
      <c r="L471" s="43"/>
      <c r="M471" s="43"/>
      <c r="N471" s="43"/>
    </row>
    <row r="472" spans="1:14" ht="12.75">
      <c r="A472" s="143"/>
      <c r="B472" s="143"/>
      <c r="C472" s="143"/>
      <c r="D472" s="143"/>
      <c r="E472" s="143"/>
      <c r="F472" s="143"/>
      <c r="G472" s="143"/>
      <c r="H472" s="43"/>
      <c r="I472" s="43"/>
      <c r="J472" s="43"/>
      <c r="K472" s="43"/>
      <c r="L472" s="43"/>
      <c r="M472" s="43"/>
      <c r="N472" s="43"/>
    </row>
    <row r="473" spans="1:14" ht="12.75">
      <c r="A473" s="143"/>
      <c r="B473" s="143"/>
      <c r="C473" s="143"/>
      <c r="D473" s="143"/>
      <c r="E473" s="143"/>
      <c r="F473" s="143"/>
      <c r="G473" s="143"/>
      <c r="H473" s="43"/>
      <c r="I473" s="43"/>
      <c r="J473" s="43"/>
      <c r="K473" s="43"/>
      <c r="L473" s="43"/>
      <c r="M473" s="43"/>
      <c r="N473" s="43"/>
    </row>
    <row r="474" spans="1:14" ht="12.75">
      <c r="A474" s="143"/>
      <c r="B474" s="143"/>
      <c r="C474" s="143"/>
      <c r="D474" s="143"/>
      <c r="E474" s="143"/>
      <c r="F474" s="143"/>
      <c r="G474" s="143"/>
      <c r="H474" s="43"/>
      <c r="I474" s="43"/>
      <c r="J474" s="43"/>
      <c r="K474" s="43"/>
      <c r="L474" s="43"/>
      <c r="M474" s="43"/>
      <c r="N474" s="43"/>
    </row>
    <row r="475" spans="1:14" ht="12.75">
      <c r="A475" s="143"/>
      <c r="B475" s="143"/>
      <c r="C475" s="143"/>
      <c r="D475" s="143"/>
      <c r="E475" s="143"/>
      <c r="F475" s="143"/>
      <c r="G475" s="143"/>
      <c r="H475" s="43"/>
      <c r="I475" s="43"/>
      <c r="J475" s="43"/>
      <c r="K475" s="43"/>
      <c r="L475" s="43"/>
      <c r="M475" s="43"/>
      <c r="N475" s="43"/>
    </row>
    <row r="476" spans="1:14" ht="12.75">
      <c r="A476" s="265" t="s">
        <v>116</v>
      </c>
      <c r="B476" s="266"/>
      <c r="C476" s="266"/>
      <c r="D476" s="266"/>
      <c r="E476" s="266"/>
      <c r="F476" s="267"/>
      <c r="G476" s="143"/>
      <c r="H476" s="43"/>
      <c r="I476" s="43"/>
      <c r="J476" s="43"/>
      <c r="K476" s="43"/>
      <c r="L476" s="43"/>
      <c r="M476" s="43"/>
      <c r="N476" s="43"/>
    </row>
    <row r="477" spans="1:14" ht="12.75">
      <c r="A477" s="144" t="s">
        <v>39</v>
      </c>
      <c r="B477" s="268" t="s">
        <v>28</v>
      </c>
      <c r="C477" s="269"/>
      <c r="D477" s="268" t="s">
        <v>69</v>
      </c>
      <c r="E477" s="269"/>
      <c r="F477" s="145" t="s">
        <v>25</v>
      </c>
      <c r="G477" s="143"/>
      <c r="H477" s="43"/>
      <c r="I477" s="43"/>
      <c r="J477" s="43"/>
      <c r="K477" s="43"/>
      <c r="L477" s="43"/>
      <c r="M477" s="43"/>
      <c r="N477" s="43"/>
    </row>
    <row r="478" spans="1:14" ht="12.75">
      <c r="A478" s="146">
        <v>1</v>
      </c>
      <c r="B478" s="147">
        <v>2</v>
      </c>
      <c r="C478" s="147">
        <v>3</v>
      </c>
      <c r="D478" s="147">
        <v>4</v>
      </c>
      <c r="E478" s="146">
        <v>5</v>
      </c>
      <c r="F478" s="147">
        <v>6</v>
      </c>
      <c r="G478" s="143"/>
      <c r="H478" s="43"/>
      <c r="I478" s="43"/>
      <c r="J478" s="43"/>
      <c r="K478" s="43"/>
      <c r="L478" s="43"/>
      <c r="M478" s="43"/>
      <c r="N478" s="43"/>
    </row>
    <row r="479" spans="1:14" ht="12.75">
      <c r="A479" s="148"/>
      <c r="B479" s="147" t="s">
        <v>90</v>
      </c>
      <c r="C479" s="147" t="s">
        <v>42</v>
      </c>
      <c r="D479" s="147" t="s">
        <v>90</v>
      </c>
      <c r="E479" s="147" t="s">
        <v>42</v>
      </c>
      <c r="F479" s="146" t="s">
        <v>42</v>
      </c>
      <c r="G479" s="143"/>
      <c r="H479" s="43"/>
      <c r="I479" s="43"/>
      <c r="J479" s="43"/>
      <c r="K479" s="43"/>
      <c r="L479" s="43"/>
      <c r="M479" s="43"/>
      <c r="N479" s="43"/>
    </row>
    <row r="480" spans="1:14" ht="12.75">
      <c r="A480" s="150"/>
      <c r="B480" s="144">
        <v>2023</v>
      </c>
      <c r="C480" s="144">
        <v>2024</v>
      </c>
      <c r="D480" s="144" t="s">
        <v>147</v>
      </c>
      <c r="E480" s="144" t="s">
        <v>150</v>
      </c>
      <c r="F480" s="151"/>
      <c r="G480" s="143"/>
      <c r="H480" s="43"/>
      <c r="I480" s="43"/>
      <c r="J480" s="43"/>
      <c r="K480" s="43"/>
      <c r="L480" s="43"/>
      <c r="M480" s="43"/>
      <c r="N480" s="43"/>
    </row>
    <row r="481" spans="1:14" ht="12.75">
      <c r="A481" s="152" t="s">
        <v>45</v>
      </c>
      <c r="B481" s="153">
        <f ca="1">IF(INDIRECT(ADDRESS(ROW('1'!AK$38),COLUMN('1'!AA10)+ROW(A2)+39,1,1,"1"))="","",INDIRECT(ADDRESS(ROW('1'!AK$38),COLUMN('1'!AA10)+ROW(A1)+39,1,1,"1")))</f>
        <v>84479.097999999998</v>
      </c>
      <c r="C481" s="156">
        <f ca="1">IF(INDIRECT(ADDRESS(ROW('1'!AK$38),COLUMN('1'!AA10)+ROW(A2)+52,1,1,"1"))="","",INDIRECT(ADDRESS(ROW('1'!AK$38),COLUMN('1'!AA10)+ROW(A1)+52,1,1,"1")))</f>
        <v>86956.73000000004</v>
      </c>
      <c r="D481" s="153">
        <f>'1'!$BN$38*ROW(A1)/12</f>
        <v>-16336.028256909185</v>
      </c>
      <c r="E481" s="153">
        <f>'1'!$CH$38*ROW(A1)/12</f>
        <v>-5483.9022233062033</v>
      </c>
      <c r="F481" s="153">
        <f ca="1">IFERROR(C481-E481,"")</f>
        <v>92440.632223306238</v>
      </c>
      <c r="G481" s="143"/>
      <c r="H481" s="43"/>
      <c r="I481" s="43"/>
      <c r="J481" s="43"/>
      <c r="K481" s="43"/>
      <c r="L481" s="43"/>
      <c r="M481" s="43"/>
      <c r="N481" s="43"/>
    </row>
    <row r="482" spans="1:14" ht="12.75">
      <c r="A482" s="152" t="s">
        <v>46</v>
      </c>
      <c r="B482" s="153">
        <f ca="1">IF(INDIRECT(ADDRESS(ROW('1'!AK$38),COLUMN('1'!AA11)+ROW(A3)+39,1,1,"1"))="","",INDIRECT(ADDRESS(ROW('1'!AK$38),COLUMN('1'!AA11)+ROW(A2)+39,1,1,"1")))</f>
        <v>119462.89199999999</v>
      </c>
      <c r="C482" s="156">
        <f ca="1">IF(INDIRECT(ADDRESS(ROW('1'!AK$38),COLUMN('1'!AA11)+ROW(A3)+52,1,1,"1"))="","",INDIRECT(ADDRESS(ROW('1'!AK$38),COLUMN('1'!AA11)+ROW(A2)+52,1,1,"1")))</f>
        <v>128177.75699999998</v>
      </c>
      <c r="D482" s="153">
        <f>'1'!$BN$38*ROW(A2)/12</f>
        <v>-32672.05651381837</v>
      </c>
      <c r="E482" s="153">
        <f>'1'!$CH$38*ROW(A2)/12</f>
        <v>-10967.804446612407</v>
      </c>
      <c r="F482" s="153">
        <f t="shared" ref="F482:F492" ca="1" si="43">IFERROR(C482-E482,"")</f>
        <v>139145.56144661238</v>
      </c>
      <c r="G482" s="143"/>
      <c r="H482" s="43"/>
      <c r="I482" s="43"/>
      <c r="J482" s="43"/>
      <c r="K482" s="43"/>
      <c r="L482" s="43"/>
      <c r="M482" s="43"/>
      <c r="N482" s="43"/>
    </row>
    <row r="483" spans="1:14" ht="12.75">
      <c r="A483" s="152" t="s">
        <v>22</v>
      </c>
      <c r="B483" s="153">
        <f ca="1">IF(INDIRECT(ADDRESS(ROW('1'!AK$38),COLUMN('1'!AA12)+ROW(A4)+39,1,1,"1"))="","",INDIRECT(ADDRESS(ROW('1'!AK$38),COLUMN('1'!AA12)+ROW(A3)+39,1,1,"1")))</f>
        <v>63449.123999999953</v>
      </c>
      <c r="C483" s="156">
        <f ca="1">IF(INDIRECT(ADDRESS(ROW('1'!AK$38),COLUMN('1'!AA12)+ROW(A4)+52,1,1,"1"))="","",INDIRECT(ADDRESS(ROW('1'!AK$38),COLUMN('1'!AA12)+ROW(A3)+52,1,1,"1")))</f>
        <v>67846.929000000004</v>
      </c>
      <c r="D483" s="153">
        <f>'1'!$BN$38*ROW(A3)/12</f>
        <v>-49008.084770727553</v>
      </c>
      <c r="E483" s="153">
        <f>'1'!$CH$38*ROW(A3)/12</f>
        <v>-16451.706669918611</v>
      </c>
      <c r="F483" s="153">
        <f t="shared" ca="1" si="43"/>
        <v>84298.635669918614</v>
      </c>
      <c r="G483" s="143"/>
      <c r="H483" s="43"/>
      <c r="I483" s="43"/>
      <c r="J483" s="43"/>
      <c r="K483" s="43"/>
      <c r="L483" s="43"/>
      <c r="M483" s="43"/>
      <c r="N483" s="43"/>
    </row>
    <row r="484" spans="1:14" ht="12.75">
      <c r="A484" s="152" t="s">
        <v>47</v>
      </c>
      <c r="B484" s="153">
        <f ca="1">IF(INDIRECT(ADDRESS(ROW('1'!AK$38),COLUMN('1'!AA13)+ROW(A5)+39,1,1,"1"))="","",INDIRECT(ADDRESS(ROW('1'!AK$38),COLUMN('1'!AA13)+ROW(A4)+39,1,1,"1")))</f>
        <v>44164.059999999939</v>
      </c>
      <c r="C484" s="156">
        <f ca="1">IF(INDIRECT(ADDRESS(ROW('1'!AK$38),COLUMN('1'!AA13)+ROW(A5)+52,1,1,"1"))="","",INDIRECT(ADDRESS(ROW('1'!AK$38),COLUMN('1'!AA13)+ROW(A4)+52,1,1,"1")))</f>
        <v>79179.794999999925</v>
      </c>
      <c r="D484" s="153">
        <f>'1'!$BN$38*ROW(A4)/12</f>
        <v>-65344.11302763674</v>
      </c>
      <c r="E484" s="153">
        <f>'1'!$CH$38*ROW(A4)/12</f>
        <v>-21935.608893224813</v>
      </c>
      <c r="F484" s="153">
        <f t="shared" ca="1" si="43"/>
        <v>101115.40389322473</v>
      </c>
      <c r="G484" s="143"/>
      <c r="H484" s="43"/>
      <c r="I484" s="43"/>
      <c r="J484" s="43"/>
      <c r="K484" s="43"/>
      <c r="L484" s="43"/>
      <c r="M484" s="43"/>
      <c r="N484" s="43"/>
    </row>
    <row r="485" spans="1:14" ht="12.75">
      <c r="A485" s="152" t="s">
        <v>23</v>
      </c>
      <c r="B485" s="153">
        <f ca="1">IF(INDIRECT(ADDRESS(ROW('1'!AK$38),COLUMN('1'!AA14)+ROW(A6)+39,1,1,"1"))="","",INDIRECT(ADDRESS(ROW('1'!AK$38),COLUMN('1'!AA14)+ROW(A5)+39,1,1,"1")))</f>
        <v>64247.065999999875</v>
      </c>
      <c r="C485" s="156">
        <f ca="1">IF(INDIRECT(ADDRESS(ROW('1'!AK$38),COLUMN('1'!AA14)+ROW(A6)+52,1,1,"1"))="","",INDIRECT(ADDRESS(ROW('1'!AK$38),COLUMN('1'!AA14)+ROW(A5)+52,1,1,"1")))</f>
        <v>77228.06799999997</v>
      </c>
      <c r="D485" s="153">
        <f>'1'!$BN$38*ROW(A5)/12</f>
        <v>-81680.141284545927</v>
      </c>
      <c r="E485" s="153">
        <f>'1'!$CH$38*ROW(A5)/12</f>
        <v>-27419.511116531019</v>
      </c>
      <c r="F485" s="153">
        <f t="shared" ca="1" si="43"/>
        <v>104647.57911653099</v>
      </c>
      <c r="G485" s="143"/>
      <c r="H485" s="43"/>
      <c r="I485" s="43"/>
      <c r="J485" s="43"/>
      <c r="K485" s="43"/>
      <c r="L485" s="43"/>
      <c r="M485" s="43"/>
      <c r="N485" s="43"/>
    </row>
    <row r="486" spans="1:14" ht="12.75">
      <c r="A486" s="152" t="s">
        <v>48</v>
      </c>
      <c r="B486" s="153">
        <f ca="1">IF(INDIRECT(ADDRESS(ROW('1'!AK$38),COLUMN('1'!AA15)+ROW(A7)+39,1,1,"1"))="","",INDIRECT(ADDRESS(ROW('1'!AK$38),COLUMN('1'!AA15)+ROW(A6)+39,1,1,"1")))</f>
        <v>71601.894000000088</v>
      </c>
      <c r="C486" s="156">
        <f ca="1">IF(INDIRECT(ADDRESS(ROW('1'!AK$38),COLUMN('1'!AA15)+ROW(A7)+52,1,1,"1"))="","",INDIRECT(ADDRESS(ROW('1'!AK$38),COLUMN('1'!AA15)+ROW(A6)+52,1,1,"1")))</f>
        <v>95650.273000000045</v>
      </c>
      <c r="D486" s="153">
        <f>'1'!$BN$38*ROW(A6)/12</f>
        <v>-98016.169541455107</v>
      </c>
      <c r="E486" s="153">
        <f>'1'!$CH$38*ROW(A6)/12</f>
        <v>-32903.413339837221</v>
      </c>
      <c r="F486" s="153">
        <f t="shared" ca="1" si="43"/>
        <v>128553.68633983727</v>
      </c>
      <c r="G486" s="143"/>
      <c r="H486" s="43"/>
      <c r="I486" s="43"/>
      <c r="J486" s="43"/>
      <c r="K486" s="43"/>
      <c r="L486" s="43"/>
      <c r="M486" s="43"/>
      <c r="N486" s="43"/>
    </row>
    <row r="487" spans="1:14" ht="12.75">
      <c r="A487" s="152" t="s">
        <v>49</v>
      </c>
      <c r="B487" s="153">
        <f ca="1">IF(INDIRECT(ADDRESS(ROW('1'!AK$38),COLUMN('1'!AA16)+ROW(A8)+39,1,1,"1"))="","",INDIRECT(ADDRESS(ROW('1'!AK$38),COLUMN('1'!AA16)+ROW(A7)+39,1,1,"1")))</f>
        <v>87551.969999999972</v>
      </c>
      <c r="C487" s="156" t="str">
        <f ca="1">IF(INDIRECT(ADDRESS(ROW('1'!AK$38),COLUMN('1'!AA16)+ROW(A8)+52,1,1,"1"))="","",INDIRECT(ADDRESS(ROW('1'!AK$38),COLUMN('1'!AA16)+ROW(A7)+52,1,1,"1")))</f>
        <v/>
      </c>
      <c r="D487" s="153">
        <f>'1'!$BN$38*ROW(A7)/12</f>
        <v>-114352.19779836429</v>
      </c>
      <c r="E487" s="153">
        <f>'1'!$CH$38*ROW(A7)/12</f>
        <v>-38387.315563143427</v>
      </c>
      <c r="F487" s="153" t="str">
        <f t="shared" ca="1" si="43"/>
        <v/>
      </c>
      <c r="G487" s="143"/>
      <c r="H487" s="43"/>
      <c r="I487" s="43"/>
      <c r="J487" s="43"/>
      <c r="K487" s="43"/>
      <c r="L487" s="43"/>
      <c r="M487" s="43"/>
      <c r="N487" s="43"/>
    </row>
    <row r="488" spans="1:14" ht="12.75">
      <c r="A488" s="152" t="s">
        <v>50</v>
      </c>
      <c r="B488" s="153">
        <f ca="1">IF(INDIRECT(ADDRESS(ROW('1'!AK$38),COLUMN('1'!AA17)+ROW(A9)+39,1,1,"1"))="","",INDIRECT(ADDRESS(ROW('1'!AK$38),COLUMN('1'!AA17)+ROW(A8)+39,1,1,"1")))</f>
        <v>74225.887999999803</v>
      </c>
      <c r="C488" s="156" t="str">
        <f ca="1">IF(INDIRECT(ADDRESS(ROW('1'!AK$38),COLUMN('1'!AA17)+ROW(A9)+52,1,1,"1"))="","",INDIRECT(ADDRESS(ROW('1'!AK$38),COLUMN('1'!AA17)+ROW(A8)+52,1,1,"1")))</f>
        <v/>
      </c>
      <c r="D488" s="153">
        <f>'1'!$BN$38*ROW(A8)/12</f>
        <v>-130688.22605527348</v>
      </c>
      <c r="E488" s="153">
        <f>'1'!$CH$38*ROW(A8)/12</f>
        <v>-43871.217786449626</v>
      </c>
      <c r="F488" s="153" t="str">
        <f t="shared" ca="1" si="43"/>
        <v/>
      </c>
      <c r="G488" s="143"/>
      <c r="H488" s="43"/>
      <c r="I488" s="43"/>
      <c r="J488" s="43"/>
      <c r="K488" s="43"/>
      <c r="L488" s="43"/>
      <c r="M488" s="43"/>
      <c r="N488" s="43"/>
    </row>
    <row r="489" spans="1:14" ht="12.75">
      <c r="A489" s="152" t="s">
        <v>51</v>
      </c>
      <c r="B489" s="153">
        <f ca="1">IF(INDIRECT(ADDRESS(ROW('1'!AK$38),COLUMN('1'!AA18)+ROW(A10)+39,1,1,"1"))="","",INDIRECT(ADDRESS(ROW('1'!AK$38),COLUMN('1'!AA18)+ROW(A9)+39,1,1,"1")))</f>
        <v>65410.327000000048</v>
      </c>
      <c r="C489" s="156" t="str">
        <f ca="1">IF(INDIRECT(ADDRESS(ROW('1'!AK$38),COLUMN('1'!AA18)+ROW(A10)+52,1,1,"1"))="","",INDIRECT(ADDRESS(ROW('1'!AK$38),COLUMN('1'!AA18)+ROW(A9)+52,1,1,"1")))</f>
        <v/>
      </c>
      <c r="D489" s="153">
        <f>'1'!$BN$38*ROW(A9)/12</f>
        <v>-147024.25431218266</v>
      </c>
      <c r="E489" s="153">
        <f>'1'!$CH$38*ROW(A9)/12</f>
        <v>-49355.120009755832</v>
      </c>
      <c r="F489" s="153" t="str">
        <f t="shared" ca="1" si="43"/>
        <v/>
      </c>
      <c r="G489" s="143"/>
      <c r="H489" s="43"/>
      <c r="I489" s="43"/>
      <c r="J489" s="43"/>
      <c r="K489" s="43"/>
      <c r="L489" s="43"/>
      <c r="M489" s="43"/>
      <c r="N489" s="43"/>
    </row>
    <row r="490" spans="1:14" ht="12.75">
      <c r="A490" s="152" t="s">
        <v>52</v>
      </c>
      <c r="B490" s="153">
        <f ca="1">IF(INDIRECT(ADDRESS(ROW('1'!AK$38),COLUMN('1'!AA19)+ROW(A11)+39,1,1,"1"))="","",INDIRECT(ADDRESS(ROW('1'!AK$38),COLUMN('1'!AA19)+ROW(A10)+39,1,1,"1")))</f>
        <v>65576.429000000004</v>
      </c>
      <c r="C490" s="156" t="str">
        <f ca="1">IF(INDIRECT(ADDRESS(ROW('1'!AK$38),COLUMN('1'!AA19)+ROW(A11)+52,1,1,"1"))="","",INDIRECT(ADDRESS(ROW('1'!AK$38),COLUMN('1'!AA19)+ROW(A10)+52,1,1,"1")))</f>
        <v/>
      </c>
      <c r="D490" s="153">
        <f>'1'!$BN$38*ROW(A10)/12</f>
        <v>-163360.28256909185</v>
      </c>
      <c r="E490" s="153">
        <f>'1'!$CH$38*ROW(A10)/12</f>
        <v>-54839.022233062038</v>
      </c>
      <c r="F490" s="153" t="str">
        <f t="shared" ca="1" si="43"/>
        <v/>
      </c>
      <c r="G490" s="143"/>
      <c r="H490" s="43"/>
      <c r="I490" s="43"/>
      <c r="J490" s="43"/>
      <c r="K490" s="43"/>
      <c r="L490" s="43"/>
      <c r="M490" s="43"/>
      <c r="N490" s="43"/>
    </row>
    <row r="491" spans="1:14" ht="12.75">
      <c r="A491" s="152" t="s">
        <v>53</v>
      </c>
      <c r="B491" s="153">
        <f ca="1">IF(INDIRECT(ADDRESS(ROW('1'!AK$38),COLUMN('1'!AA20)+ROW(A12)+39,1,1,"1"))="","",INDIRECT(ADDRESS(ROW('1'!AK$38),COLUMN('1'!AA20)+ROW(A11)+39,1,1,"1")))</f>
        <v>42139.589999999851</v>
      </c>
      <c r="C491" s="156" t="str">
        <f ca="1">IF(INDIRECT(ADDRESS(ROW('1'!AK$38),COLUMN('1'!AA20)+ROW(A12)+52,1,1,"1"))="","",INDIRECT(ADDRESS(ROW('1'!AK$38),COLUMN('1'!AA20)+ROW(A11)+52,1,1,"1")))</f>
        <v/>
      </c>
      <c r="D491" s="153">
        <f>'1'!$BN$38*ROW(A11)/12</f>
        <v>-179696.31082600102</v>
      </c>
      <c r="E491" s="153">
        <f>'1'!$CH$38*ROW(A11)/12</f>
        <v>-60322.924456368237</v>
      </c>
      <c r="F491" s="153" t="str">
        <f t="shared" ca="1" si="43"/>
        <v/>
      </c>
      <c r="G491" s="143"/>
      <c r="H491" s="43"/>
      <c r="I491" s="43"/>
      <c r="J491" s="43"/>
      <c r="K491" s="43"/>
      <c r="L491" s="43"/>
      <c r="M491" s="43"/>
      <c r="N491" s="43"/>
    </row>
    <row r="492" spans="1:14" ht="12.75">
      <c r="A492" s="152" t="s">
        <v>54</v>
      </c>
      <c r="B492" s="153">
        <f ca="1">IF(INDIRECT(ADDRESS(ROW('1'!AK$38),COLUMN('1'!AA21)+ROW(A13)+39,1,1,"1"))="","",INDIRECT(ADDRESS(ROW('1'!AK$38),COLUMN('1'!AA21)+ROW(A12)+39,1,1,"1")))</f>
        <v>-156000.11599999992</v>
      </c>
      <c r="C492" s="156" t="str">
        <f ca="1">IF(INDIRECT(ADDRESS(ROW('1'!AK$38),COLUMN('1'!AA21)+ROW(A13)+52,1,1,"1"))="","",INDIRECT(ADDRESS(ROW('1'!AK$38),COLUMN('1'!AA21)+ROW(A12)+52,1,1,"1")))</f>
        <v/>
      </c>
      <c r="D492" s="153">
        <f>'1'!$BN$38*ROW(A12)/12</f>
        <v>-196032.33908291021</v>
      </c>
      <c r="E492" s="153">
        <f>'1'!$CH$38*ROW(A12)/12</f>
        <v>-65806.826679674443</v>
      </c>
      <c r="F492" s="153" t="str">
        <f t="shared" ca="1" si="43"/>
        <v/>
      </c>
      <c r="G492" s="143"/>
      <c r="H492" s="43"/>
      <c r="I492" s="43"/>
      <c r="J492" s="43"/>
      <c r="K492" s="43"/>
      <c r="L492" s="43"/>
      <c r="M492" s="43"/>
      <c r="N492" s="43"/>
    </row>
    <row r="493" spans="1:14" ht="12.75">
      <c r="A493" s="143"/>
      <c r="B493" s="143"/>
      <c r="C493" s="143"/>
      <c r="D493" s="143"/>
      <c r="E493" s="143"/>
      <c r="F493" s="143"/>
      <c r="G493" s="143"/>
      <c r="H493" s="43"/>
      <c r="I493" s="43"/>
      <c r="J493" s="43"/>
      <c r="K493" s="43"/>
      <c r="L493" s="43"/>
      <c r="M493" s="43"/>
      <c r="N493" s="43"/>
    </row>
    <row r="494" spans="1:14" ht="12.75">
      <c r="A494" s="143"/>
      <c r="B494" s="143"/>
      <c r="C494" s="143"/>
      <c r="D494" s="143"/>
      <c r="E494" s="143"/>
      <c r="F494" s="143"/>
      <c r="G494" s="143"/>
      <c r="H494" s="43"/>
      <c r="I494" s="43"/>
      <c r="J494" s="43"/>
      <c r="K494" s="43"/>
      <c r="L494" s="43"/>
      <c r="M494" s="43"/>
      <c r="N494" s="43"/>
    </row>
    <row r="495" spans="1:14" ht="12.75">
      <c r="A495" s="143"/>
      <c r="B495" s="143"/>
      <c r="C495" s="143"/>
      <c r="D495" s="143"/>
      <c r="E495" s="143"/>
      <c r="F495" s="143"/>
      <c r="G495" s="143"/>
      <c r="H495" s="43"/>
      <c r="I495" s="43"/>
      <c r="J495" s="43"/>
      <c r="K495" s="43"/>
      <c r="L495" s="43"/>
      <c r="M495" s="43"/>
      <c r="N495" s="43"/>
    </row>
    <row r="496" spans="1:14" ht="12.75">
      <c r="A496" s="143"/>
      <c r="B496" s="143"/>
      <c r="C496" s="143"/>
      <c r="D496" s="143"/>
      <c r="E496" s="143"/>
      <c r="F496" s="143"/>
      <c r="G496" s="143"/>
      <c r="H496" s="43"/>
      <c r="I496" s="43"/>
      <c r="J496" s="43"/>
      <c r="K496" s="43"/>
      <c r="L496" s="43"/>
      <c r="M496" s="43"/>
      <c r="N496" s="43"/>
    </row>
    <row r="497" spans="1:14" ht="12.75">
      <c r="A497" s="143"/>
      <c r="B497" s="143"/>
      <c r="C497" s="143"/>
      <c r="D497" s="143"/>
      <c r="E497" s="143"/>
      <c r="F497" s="143"/>
      <c r="G497" s="143"/>
      <c r="H497" s="43"/>
      <c r="I497" s="43"/>
      <c r="J497" s="43"/>
      <c r="K497" s="43"/>
      <c r="L497" s="43"/>
      <c r="M497" s="43"/>
      <c r="N497" s="43"/>
    </row>
    <row r="498" spans="1:14" ht="12.75">
      <c r="A498" s="143"/>
      <c r="B498" s="143"/>
      <c r="C498" s="143"/>
      <c r="D498" s="143"/>
      <c r="E498" s="143"/>
      <c r="F498" s="143"/>
      <c r="G498" s="143"/>
      <c r="H498" s="43"/>
      <c r="I498" s="43"/>
      <c r="J498" s="43"/>
      <c r="K498" s="43"/>
      <c r="L498" s="43"/>
      <c r="M498" s="43"/>
      <c r="N498" s="43"/>
    </row>
    <row r="499" spans="1:14" ht="12.75">
      <c r="A499" s="143"/>
      <c r="B499" s="143"/>
      <c r="C499" s="143"/>
      <c r="D499" s="143"/>
      <c r="E499" s="143"/>
      <c r="F499" s="143"/>
      <c r="G499" s="143"/>
      <c r="H499" s="43"/>
      <c r="I499" s="43"/>
      <c r="J499" s="43"/>
      <c r="K499" s="43"/>
      <c r="L499" s="43"/>
      <c r="M499" s="43"/>
      <c r="N499" s="43"/>
    </row>
    <row r="500" spans="1:14" ht="12.75">
      <c r="A500" s="143"/>
      <c r="B500" s="143"/>
      <c r="C500" s="143"/>
      <c r="D500" s="143"/>
      <c r="E500" s="143"/>
      <c r="F500" s="143"/>
      <c r="G500" s="143"/>
      <c r="H500" s="43"/>
      <c r="I500" s="43"/>
      <c r="J500" s="43"/>
      <c r="K500" s="43"/>
      <c r="L500" s="43"/>
      <c r="M500" s="43"/>
      <c r="N500" s="43"/>
    </row>
    <row r="501" spans="1:14" ht="12.75">
      <c r="A501" s="143"/>
      <c r="B501" s="143"/>
      <c r="C501" s="143"/>
      <c r="D501" s="143"/>
      <c r="E501" s="143"/>
      <c r="F501" s="143"/>
      <c r="G501" s="143"/>
      <c r="H501" s="43"/>
      <c r="I501" s="43"/>
      <c r="J501" s="43"/>
      <c r="K501" s="43"/>
      <c r="L501" s="43"/>
      <c r="M501" s="43"/>
      <c r="N501" s="43"/>
    </row>
    <row r="502" spans="1:14" ht="12.75">
      <c r="A502" s="143"/>
      <c r="B502" s="143"/>
      <c r="C502" s="143"/>
      <c r="D502" s="143"/>
      <c r="E502" s="143"/>
      <c r="F502" s="143"/>
      <c r="G502" s="143"/>
      <c r="H502" s="43"/>
      <c r="I502" s="43"/>
      <c r="J502" s="43"/>
      <c r="K502" s="43"/>
      <c r="L502" s="43"/>
      <c r="M502" s="43"/>
      <c r="N502" s="43"/>
    </row>
    <row r="503" spans="1:14" ht="12.75">
      <c r="A503" s="143"/>
      <c r="B503" s="143"/>
      <c r="C503" s="143"/>
      <c r="D503" s="143"/>
      <c r="E503" s="143"/>
      <c r="F503" s="143"/>
      <c r="G503" s="143"/>
      <c r="H503" s="43"/>
      <c r="I503" s="43"/>
      <c r="J503" s="43"/>
      <c r="K503" s="43"/>
      <c r="L503" s="43"/>
      <c r="M503" s="43"/>
      <c r="N503" s="43"/>
    </row>
    <row r="504" spans="1:14" ht="12.75">
      <c r="A504" s="143"/>
      <c r="B504" s="143"/>
      <c r="C504" s="143"/>
      <c r="D504" s="143"/>
      <c r="E504" s="143"/>
      <c r="F504" s="143"/>
      <c r="G504" s="143"/>
      <c r="H504" s="43"/>
      <c r="I504" s="43"/>
      <c r="J504" s="43"/>
      <c r="K504" s="43"/>
      <c r="L504" s="43"/>
      <c r="M504" s="43"/>
      <c r="N504" s="43"/>
    </row>
    <row r="505" spans="1:14" ht="12.75">
      <c r="A505" s="143"/>
      <c r="B505" s="143"/>
      <c r="C505" s="143"/>
      <c r="D505" s="143"/>
      <c r="E505" s="143"/>
      <c r="F505" s="143"/>
      <c r="G505" s="143"/>
      <c r="H505" s="43"/>
      <c r="I505" s="43"/>
      <c r="J505" s="43"/>
      <c r="K505" s="43"/>
      <c r="L505" s="43"/>
      <c r="M505" s="43"/>
      <c r="N505" s="43"/>
    </row>
    <row r="506" spans="1:14" ht="12.75">
      <c r="A506" s="143"/>
      <c r="B506" s="143"/>
      <c r="C506" s="143"/>
      <c r="D506" s="143"/>
      <c r="E506" s="143"/>
      <c r="F506" s="143"/>
      <c r="G506" s="143"/>
      <c r="H506" s="43"/>
      <c r="I506" s="43"/>
      <c r="J506" s="43"/>
      <c r="K506" s="43"/>
      <c r="L506" s="43"/>
      <c r="M506" s="43"/>
      <c r="N506" s="43"/>
    </row>
    <row r="507" spans="1:14" ht="12.75">
      <c r="A507" s="143"/>
      <c r="B507" s="143"/>
      <c r="C507" s="143"/>
      <c r="D507" s="143"/>
      <c r="E507" s="143"/>
      <c r="F507" s="143"/>
      <c r="G507" s="143"/>
      <c r="H507" s="43"/>
      <c r="I507" s="43"/>
      <c r="J507" s="43"/>
      <c r="K507" s="43"/>
      <c r="L507" s="43"/>
      <c r="M507" s="43"/>
      <c r="N507" s="43"/>
    </row>
    <row r="508" spans="1:14" ht="12.75">
      <c r="A508" s="143"/>
      <c r="B508" s="143"/>
      <c r="C508" s="143"/>
      <c r="D508" s="143"/>
      <c r="E508" s="143"/>
      <c r="F508" s="143"/>
      <c r="G508" s="143"/>
      <c r="H508" s="43"/>
      <c r="I508" s="43"/>
      <c r="J508" s="43"/>
      <c r="K508" s="43"/>
      <c r="L508" s="43"/>
      <c r="M508" s="43"/>
      <c r="N508" s="43"/>
    </row>
    <row r="509" spans="1:14" ht="12.75">
      <c r="A509" s="143"/>
      <c r="B509" s="143"/>
      <c r="C509" s="143"/>
      <c r="D509" s="143"/>
      <c r="E509" s="143"/>
      <c r="F509" s="143"/>
      <c r="G509" s="143"/>
      <c r="H509" s="43"/>
      <c r="I509" s="43"/>
      <c r="J509" s="43"/>
      <c r="K509" s="43"/>
      <c r="L509" s="43"/>
      <c r="M509" s="43"/>
      <c r="N509" s="43"/>
    </row>
    <row r="510" spans="1:14" ht="12.75">
      <c r="A510" s="143"/>
      <c r="B510" s="143"/>
      <c r="C510" s="143"/>
      <c r="D510" s="143"/>
      <c r="E510" s="143"/>
      <c r="F510" s="143"/>
      <c r="G510" s="143"/>
      <c r="H510" s="43"/>
      <c r="I510" s="43"/>
      <c r="J510" s="43"/>
      <c r="K510" s="43"/>
      <c r="L510" s="43"/>
      <c r="M510" s="43"/>
      <c r="N510" s="43"/>
    </row>
    <row r="511" spans="1:14" ht="12.75">
      <c r="A511" s="143"/>
      <c r="B511" s="143"/>
      <c r="C511" s="143"/>
      <c r="D511" s="143"/>
      <c r="E511" s="143"/>
      <c r="F511" s="143"/>
      <c r="G511" s="143"/>
      <c r="H511" s="43"/>
      <c r="I511" s="43"/>
      <c r="J511" s="43"/>
      <c r="K511" s="43"/>
      <c r="L511" s="43"/>
      <c r="M511" s="43"/>
      <c r="N511" s="43"/>
    </row>
    <row r="512" spans="1:14" ht="12.75">
      <c r="A512" s="143"/>
      <c r="B512" s="143"/>
      <c r="C512" s="143"/>
      <c r="D512" s="143"/>
      <c r="E512" s="143"/>
      <c r="F512" s="143"/>
      <c r="G512" s="143"/>
      <c r="H512" s="43"/>
      <c r="I512" s="43"/>
      <c r="J512" s="43"/>
      <c r="K512" s="43"/>
      <c r="L512" s="43"/>
      <c r="M512" s="43"/>
      <c r="N512" s="43"/>
    </row>
    <row r="513" spans="1:14" ht="12.75">
      <c r="A513" s="143"/>
      <c r="B513" s="143"/>
      <c r="C513" s="143"/>
      <c r="D513" s="143"/>
      <c r="E513" s="143"/>
      <c r="F513" s="143"/>
      <c r="G513" s="143"/>
      <c r="H513" s="43"/>
      <c r="I513" s="43"/>
      <c r="J513" s="43"/>
      <c r="K513" s="43"/>
      <c r="L513" s="43"/>
      <c r="M513" s="43"/>
      <c r="N513" s="43"/>
    </row>
    <row r="514" spans="1:14" ht="12.75">
      <c r="A514" s="143"/>
      <c r="B514" s="143"/>
      <c r="C514" s="143"/>
      <c r="D514" s="143"/>
      <c r="E514" s="143"/>
      <c r="F514" s="143"/>
      <c r="G514" s="143"/>
      <c r="H514" s="43"/>
      <c r="I514" s="43"/>
      <c r="J514" s="43"/>
      <c r="K514" s="43"/>
      <c r="L514" s="43"/>
      <c r="M514" s="43"/>
      <c r="N514" s="43"/>
    </row>
    <row r="515" spans="1:14" ht="12.75">
      <c r="A515" s="143"/>
      <c r="B515" s="143"/>
      <c r="C515" s="143"/>
      <c r="D515" s="143"/>
      <c r="E515" s="143"/>
      <c r="F515" s="143"/>
      <c r="G515" s="143"/>
      <c r="H515" s="43"/>
      <c r="I515" s="43"/>
      <c r="J515" s="43"/>
      <c r="K515" s="43"/>
      <c r="L515" s="43"/>
      <c r="M515" s="43"/>
      <c r="N515" s="43"/>
    </row>
    <row r="516" spans="1:14" ht="12.75">
      <c r="A516" s="143"/>
      <c r="B516" s="143"/>
      <c r="C516" s="143"/>
      <c r="D516" s="143"/>
      <c r="E516" s="143"/>
      <c r="F516" s="143"/>
      <c r="G516" s="143"/>
      <c r="H516" s="43"/>
      <c r="I516" s="43"/>
      <c r="J516" s="43"/>
      <c r="K516" s="43"/>
      <c r="L516" s="43"/>
      <c r="M516" s="43"/>
      <c r="N516" s="43"/>
    </row>
    <row r="517" spans="1:14" ht="12.75">
      <c r="A517" s="265" t="s">
        <v>117</v>
      </c>
      <c r="B517" s="266"/>
      <c r="C517" s="266"/>
      <c r="D517" s="266"/>
      <c r="E517" s="266"/>
      <c r="F517" s="267"/>
      <c r="G517" s="143"/>
      <c r="H517" s="43"/>
      <c r="I517" s="43"/>
      <c r="J517" s="43"/>
      <c r="K517" s="43"/>
      <c r="L517" s="43"/>
      <c r="M517" s="43"/>
      <c r="N517" s="43"/>
    </row>
    <row r="518" spans="1:14" ht="12.75">
      <c r="A518" s="144" t="s">
        <v>39</v>
      </c>
      <c r="B518" s="268" t="s">
        <v>28</v>
      </c>
      <c r="C518" s="269"/>
      <c r="D518" s="268" t="s">
        <v>69</v>
      </c>
      <c r="E518" s="269"/>
      <c r="F518" s="145" t="s">
        <v>25</v>
      </c>
      <c r="G518" s="143"/>
      <c r="H518" s="43"/>
      <c r="I518" s="43"/>
      <c r="J518" s="43"/>
      <c r="K518" s="43"/>
      <c r="L518" s="43"/>
      <c r="M518" s="43"/>
      <c r="N518" s="43"/>
    </row>
    <row r="519" spans="1:14" ht="12.75">
      <c r="A519" s="146">
        <v>1</v>
      </c>
      <c r="B519" s="147">
        <v>2</v>
      </c>
      <c r="C519" s="147">
        <v>3</v>
      </c>
      <c r="D519" s="147">
        <v>4</v>
      </c>
      <c r="E519" s="146">
        <v>5</v>
      </c>
      <c r="F519" s="147">
        <v>6</v>
      </c>
      <c r="G519" s="143"/>
      <c r="H519" s="43"/>
      <c r="I519" s="43"/>
      <c r="J519" s="43"/>
      <c r="K519" s="43"/>
      <c r="L519" s="43"/>
      <c r="M519" s="43"/>
      <c r="N519" s="43"/>
    </row>
    <row r="520" spans="1:14" ht="12.75">
      <c r="A520" s="148"/>
      <c r="B520" s="147" t="s">
        <v>90</v>
      </c>
      <c r="C520" s="147" t="s">
        <v>42</v>
      </c>
      <c r="D520" s="147" t="s">
        <v>90</v>
      </c>
      <c r="E520" s="147" t="s">
        <v>42</v>
      </c>
      <c r="F520" s="146" t="s">
        <v>42</v>
      </c>
      <c r="G520" s="143"/>
      <c r="H520" s="43"/>
      <c r="I520" s="43"/>
      <c r="J520" s="43"/>
      <c r="K520" s="43"/>
      <c r="L520" s="43"/>
      <c r="M520" s="43"/>
      <c r="N520" s="43"/>
    </row>
    <row r="521" spans="1:14" ht="12.75">
      <c r="A521" s="150"/>
      <c r="B521" s="144">
        <v>2023</v>
      </c>
      <c r="C521" s="144">
        <v>2024</v>
      </c>
      <c r="D521" s="144" t="s">
        <v>147</v>
      </c>
      <c r="E521" s="144" t="s">
        <v>150</v>
      </c>
      <c r="F521" s="151"/>
      <c r="G521" s="143"/>
      <c r="H521" s="121" t="str">
        <f t="shared" ref="H521:N533" si="44">C560</f>
        <v>2021 plāns</v>
      </c>
      <c r="I521" s="121" t="str">
        <f t="shared" si="44"/>
        <v>2021 fakts</v>
      </c>
      <c r="J521" s="121" t="str">
        <f t="shared" si="44"/>
        <v>2022 plāns</v>
      </c>
      <c r="K521" s="121" t="str">
        <f t="shared" si="44"/>
        <v>2022 fakts</v>
      </c>
      <c r="L521" s="121" t="str">
        <f t="shared" si="44"/>
        <v>2023 plāns</v>
      </c>
      <c r="M521" s="121" t="str">
        <f t="shared" si="44"/>
        <v>2023 fakts</v>
      </c>
      <c r="N521" s="121" t="str">
        <f t="shared" si="44"/>
        <v>2024 prognoze</v>
      </c>
    </row>
    <row r="522" spans="1:14" ht="12.75">
      <c r="A522" s="152" t="s">
        <v>45</v>
      </c>
      <c r="B522" s="153">
        <f ca="1">IFERROR(B481/M522*100,"")</f>
        <v>0.20937592321690507</v>
      </c>
      <c r="C522" s="153">
        <f ca="1">IFERROR(C481/N522*100,"")</f>
        <v>0.20756351510281176</v>
      </c>
      <c r="D522" s="153">
        <f>IFERROR(D481/M522*100,"")</f>
        <v>-4.0487778384989494E-2</v>
      </c>
      <c r="E522" s="153">
        <f>IFERROR(E481/N522*100,"")</f>
        <v>-1.3089935902023451E-2</v>
      </c>
      <c r="F522" s="153">
        <f ca="1">IFERROR(C522-E522,"")</f>
        <v>0.22065345100483522</v>
      </c>
      <c r="G522" s="143"/>
      <c r="H522" s="121">
        <f t="shared" ref="H522:H533" si="45">C561</f>
        <v>33348932</v>
      </c>
      <c r="I522" s="121">
        <f>D561</f>
        <v>33348932</v>
      </c>
      <c r="J522" s="121">
        <f>E561</f>
        <v>38386187</v>
      </c>
      <c r="K522" s="121">
        <f>F561</f>
        <v>38386187</v>
      </c>
      <c r="L522" s="121">
        <f>G561</f>
        <v>40348048</v>
      </c>
      <c r="M522" s="121">
        <f>H561</f>
        <v>40348048</v>
      </c>
      <c r="N522" s="121">
        <f t="shared" si="44"/>
        <v>41894034.198123902</v>
      </c>
    </row>
    <row r="523" spans="1:14" ht="12.75">
      <c r="A523" s="152" t="s">
        <v>46</v>
      </c>
      <c r="B523" s="153">
        <f t="shared" ref="B523:B533" ca="1" si="46">IFERROR(B482/M523*100,"")</f>
        <v>0.29608097026156011</v>
      </c>
      <c r="C523" s="153">
        <f t="shared" ref="C523:C533" ca="1" si="47">IFERROR(C482/N523*100,"")</f>
        <v>0.30595706394334293</v>
      </c>
      <c r="D523" s="153">
        <f t="shared" ref="D523:D533" si="48">IFERROR(D482/M523*100,"")</f>
        <v>-8.0975556769978987E-2</v>
      </c>
      <c r="E523" s="153">
        <f t="shared" ref="E523:E533" si="49">IFERROR(E482/N523*100,"")</f>
        <v>-2.6179871804046888E-2</v>
      </c>
      <c r="F523" s="153">
        <f t="shared" ref="F523:F533" ca="1" si="50">IFERROR(C523-E523,"")</f>
        <v>0.33213693574738984</v>
      </c>
      <c r="G523" s="143"/>
      <c r="H523" s="121">
        <f t="shared" si="45"/>
        <v>33348932</v>
      </c>
      <c r="I523" s="121">
        <f t="shared" ref="I523:I533" si="51">D562</f>
        <v>33348932</v>
      </c>
      <c r="J523" s="121">
        <f t="shared" ref="J523:J533" si="52">E562</f>
        <v>38386187</v>
      </c>
      <c r="K523" s="121">
        <f t="shared" ref="K523:K533" si="53">F562</f>
        <v>38386187</v>
      </c>
      <c r="L523" s="121">
        <f t="shared" ref="L523:L533" si="54">G562</f>
        <v>40348048</v>
      </c>
      <c r="M523" s="121">
        <f t="shared" ref="M523:M533" si="55">H562</f>
        <v>40348048</v>
      </c>
      <c r="N523" s="121">
        <f t="shared" si="44"/>
        <v>41894034.198123932</v>
      </c>
    </row>
    <row r="524" spans="1:14" ht="12.75">
      <c r="A524" s="152" t="s">
        <v>22</v>
      </c>
      <c r="B524" s="153">
        <f t="shared" ca="1" si="46"/>
        <v>0.15725450708296954</v>
      </c>
      <c r="C524" s="153">
        <f t="shared" ca="1" si="47"/>
        <v>0.16194890346234136</v>
      </c>
      <c r="D524" s="153">
        <f t="shared" si="48"/>
        <v>-0.12146333515496846</v>
      </c>
      <c r="E524" s="153">
        <f t="shared" si="49"/>
        <v>-3.9269807706070331E-2</v>
      </c>
      <c r="F524" s="153">
        <f t="shared" ca="1" si="50"/>
        <v>0.2012187111684117</v>
      </c>
      <c r="G524" s="143"/>
      <c r="H524" s="121">
        <f t="shared" si="45"/>
        <v>33348932</v>
      </c>
      <c r="I524" s="121">
        <f t="shared" si="51"/>
        <v>33348932</v>
      </c>
      <c r="J524" s="121">
        <f t="shared" si="52"/>
        <v>38386187</v>
      </c>
      <c r="K524" s="121">
        <f t="shared" si="53"/>
        <v>38386187</v>
      </c>
      <c r="L524" s="121">
        <f t="shared" si="54"/>
        <v>40348048</v>
      </c>
      <c r="M524" s="121">
        <f t="shared" si="55"/>
        <v>40348048</v>
      </c>
      <c r="N524" s="121">
        <f t="shared" si="44"/>
        <v>41894034.198123932</v>
      </c>
    </row>
    <row r="525" spans="1:14" ht="12.75">
      <c r="A525" s="152" t="s">
        <v>47</v>
      </c>
      <c r="B525" s="153">
        <f t="shared" ca="1" si="46"/>
        <v>0.10945773634451891</v>
      </c>
      <c r="C525" s="153">
        <f t="shared" ca="1" si="47"/>
        <v>0.18900016796077782</v>
      </c>
      <c r="D525" s="153">
        <f t="shared" si="48"/>
        <v>-0.16195111353995797</v>
      </c>
      <c r="E525" s="153">
        <f t="shared" si="49"/>
        <v>-5.2359743608093777E-2</v>
      </c>
      <c r="F525" s="153">
        <f t="shared" ca="1" si="50"/>
        <v>0.2413599115688716</v>
      </c>
      <c r="G525" s="143"/>
      <c r="H525" s="121">
        <f t="shared" si="45"/>
        <v>33348932</v>
      </c>
      <c r="I525" s="121">
        <f t="shared" si="51"/>
        <v>33348932</v>
      </c>
      <c r="J525" s="121">
        <f t="shared" si="52"/>
        <v>38386187</v>
      </c>
      <c r="K525" s="121">
        <f t="shared" si="53"/>
        <v>38386187</v>
      </c>
      <c r="L525" s="121">
        <f t="shared" si="54"/>
        <v>40348048</v>
      </c>
      <c r="M525" s="121">
        <f t="shared" si="55"/>
        <v>40348048</v>
      </c>
      <c r="N525" s="121">
        <f t="shared" si="44"/>
        <v>41894034.198123932</v>
      </c>
    </row>
    <row r="526" spans="1:14" ht="12.75">
      <c r="A526" s="152" t="s">
        <v>23</v>
      </c>
      <c r="B526" s="153">
        <f t="shared" ca="1" si="46"/>
        <v>0.15923215418004827</v>
      </c>
      <c r="C526" s="153">
        <f t="shared" ca="1" si="47"/>
        <v>0.18434144497704721</v>
      </c>
      <c r="D526" s="153">
        <f t="shared" si="48"/>
        <v>-0.20243889192494746</v>
      </c>
      <c r="E526" s="153">
        <f t="shared" si="49"/>
        <v>-6.5449679510117209E-2</v>
      </c>
      <c r="F526" s="153">
        <f t="shared" ca="1" si="50"/>
        <v>0.24979112448716442</v>
      </c>
      <c r="G526" s="143"/>
      <c r="H526" s="121">
        <f t="shared" si="45"/>
        <v>33348932</v>
      </c>
      <c r="I526" s="121">
        <f t="shared" si="51"/>
        <v>33348932</v>
      </c>
      <c r="J526" s="121">
        <f t="shared" si="52"/>
        <v>38386187</v>
      </c>
      <c r="K526" s="121">
        <f t="shared" si="53"/>
        <v>38386187</v>
      </c>
      <c r="L526" s="121">
        <f t="shared" si="54"/>
        <v>40348048</v>
      </c>
      <c r="M526" s="121">
        <f t="shared" si="55"/>
        <v>40348048</v>
      </c>
      <c r="N526" s="121">
        <f t="shared" si="44"/>
        <v>41894034.198123932</v>
      </c>
    </row>
    <row r="527" spans="1:14" ht="12.75">
      <c r="A527" s="152" t="s">
        <v>48</v>
      </c>
      <c r="B527" s="153">
        <f t="shared" ca="1" si="46"/>
        <v>0.17746061469937799</v>
      </c>
      <c r="C527" s="153">
        <f t="shared" ca="1" si="47"/>
        <v>0.22831478235696714</v>
      </c>
      <c r="D527" s="153">
        <f t="shared" si="48"/>
        <v>-0.24292667030993692</v>
      </c>
      <c r="E527" s="153">
        <f t="shared" si="49"/>
        <v>-7.8539615412140662E-2</v>
      </c>
      <c r="F527" s="153">
        <f t="shared" ca="1" si="50"/>
        <v>0.30685439776910783</v>
      </c>
      <c r="G527" s="143"/>
      <c r="H527" s="121">
        <f t="shared" si="45"/>
        <v>33348932</v>
      </c>
      <c r="I527" s="121">
        <f t="shared" si="51"/>
        <v>33348932</v>
      </c>
      <c r="J527" s="121">
        <f t="shared" si="52"/>
        <v>38386187</v>
      </c>
      <c r="K527" s="121">
        <f t="shared" si="53"/>
        <v>38386187</v>
      </c>
      <c r="L527" s="121">
        <f t="shared" si="54"/>
        <v>40348048</v>
      </c>
      <c r="M527" s="121">
        <f t="shared" si="55"/>
        <v>40348048</v>
      </c>
      <c r="N527" s="121">
        <f t="shared" si="44"/>
        <v>41894034.198123932</v>
      </c>
    </row>
    <row r="528" spans="1:14" ht="12.75">
      <c r="A528" s="152" t="s">
        <v>49</v>
      </c>
      <c r="B528" s="153">
        <f t="shared" ca="1" si="46"/>
        <v>0.21699183563973151</v>
      </c>
      <c r="C528" s="153" t="str">
        <f t="shared" ca="1" si="47"/>
        <v/>
      </c>
      <c r="D528" s="153">
        <f t="shared" si="48"/>
        <v>-0.28341444869492644</v>
      </c>
      <c r="E528" s="153">
        <f t="shared" si="49"/>
        <v>-9.1629551314164101E-2</v>
      </c>
      <c r="F528" s="153" t="str">
        <f t="shared" ca="1" si="50"/>
        <v/>
      </c>
      <c r="G528" s="143"/>
      <c r="H528" s="121">
        <f t="shared" si="45"/>
        <v>33348932</v>
      </c>
      <c r="I528" s="121">
        <f t="shared" si="51"/>
        <v>33348932</v>
      </c>
      <c r="J528" s="121">
        <f t="shared" si="52"/>
        <v>38386187</v>
      </c>
      <c r="K528" s="121">
        <f t="shared" si="53"/>
        <v>38386187</v>
      </c>
      <c r="L528" s="121">
        <f t="shared" si="54"/>
        <v>40348048</v>
      </c>
      <c r="M528" s="121">
        <f t="shared" si="55"/>
        <v>40348048</v>
      </c>
      <c r="N528" s="121">
        <f t="shared" si="44"/>
        <v>41894034.198123932</v>
      </c>
    </row>
    <row r="529" spans="1:14" ht="12.75">
      <c r="A529" s="152" t="s">
        <v>50</v>
      </c>
      <c r="B529" s="153">
        <f t="shared" ca="1" si="46"/>
        <v>0.18396401233586268</v>
      </c>
      <c r="C529" s="153" t="str">
        <f t="shared" ca="1" si="47"/>
        <v/>
      </c>
      <c r="D529" s="153">
        <f t="shared" si="48"/>
        <v>-0.32390222707991595</v>
      </c>
      <c r="E529" s="153">
        <f t="shared" si="49"/>
        <v>-0.10471948721618755</v>
      </c>
      <c r="F529" s="153" t="str">
        <f t="shared" ca="1" si="50"/>
        <v/>
      </c>
      <c r="G529" s="143"/>
      <c r="H529" s="121">
        <f t="shared" si="45"/>
        <v>33348932</v>
      </c>
      <c r="I529" s="121">
        <f t="shared" si="51"/>
        <v>33348932</v>
      </c>
      <c r="J529" s="121">
        <f t="shared" si="52"/>
        <v>38386187</v>
      </c>
      <c r="K529" s="121">
        <f t="shared" si="53"/>
        <v>38386187</v>
      </c>
      <c r="L529" s="121">
        <f t="shared" si="54"/>
        <v>40348048</v>
      </c>
      <c r="M529" s="121">
        <f t="shared" si="55"/>
        <v>40348048</v>
      </c>
      <c r="N529" s="121">
        <f t="shared" si="44"/>
        <v>41894034.198123932</v>
      </c>
    </row>
    <row r="530" spans="1:14" ht="12.75">
      <c r="A530" s="152" t="s">
        <v>51</v>
      </c>
      <c r="B530" s="153">
        <f t="shared" ca="1" si="46"/>
        <v>0.16211522054301125</v>
      </c>
      <c r="C530" s="153" t="str">
        <f t="shared" ca="1" si="47"/>
        <v/>
      </c>
      <c r="D530" s="153">
        <f t="shared" si="48"/>
        <v>-0.36439000546490541</v>
      </c>
      <c r="E530" s="153">
        <f t="shared" si="49"/>
        <v>-0.11780942311821099</v>
      </c>
      <c r="F530" s="153" t="str">
        <f t="shared" ca="1" si="50"/>
        <v/>
      </c>
      <c r="G530" s="143"/>
      <c r="H530" s="121">
        <f t="shared" si="45"/>
        <v>33348932</v>
      </c>
      <c r="I530" s="121">
        <f t="shared" si="51"/>
        <v>33348932</v>
      </c>
      <c r="J530" s="121">
        <f t="shared" si="52"/>
        <v>38386187</v>
      </c>
      <c r="K530" s="121">
        <f t="shared" si="53"/>
        <v>38386187</v>
      </c>
      <c r="L530" s="121">
        <f t="shared" si="54"/>
        <v>40348048</v>
      </c>
      <c r="M530" s="121">
        <f t="shared" si="55"/>
        <v>40348048</v>
      </c>
      <c r="N530" s="121">
        <f t="shared" si="44"/>
        <v>41894034.198123932</v>
      </c>
    </row>
    <row r="531" spans="1:14" ht="12.75">
      <c r="A531" s="152" t="s">
        <v>52</v>
      </c>
      <c r="B531" s="153">
        <f t="shared" ca="1" si="46"/>
        <v>0.16252689349432717</v>
      </c>
      <c r="C531" s="153" t="str">
        <f t="shared" ca="1" si="47"/>
        <v/>
      </c>
      <c r="D531" s="153">
        <f t="shared" si="48"/>
        <v>-0.40487778384989492</v>
      </c>
      <c r="E531" s="153">
        <f t="shared" si="49"/>
        <v>-0.13089935902023442</v>
      </c>
      <c r="F531" s="153" t="str">
        <f t="shared" ca="1" si="50"/>
        <v/>
      </c>
      <c r="G531" s="143"/>
      <c r="H531" s="121">
        <f t="shared" si="45"/>
        <v>33348932</v>
      </c>
      <c r="I531" s="121">
        <f t="shared" si="51"/>
        <v>33348932</v>
      </c>
      <c r="J531" s="121">
        <f t="shared" si="52"/>
        <v>38386187</v>
      </c>
      <c r="K531" s="121">
        <f t="shared" si="53"/>
        <v>38386187</v>
      </c>
      <c r="L531" s="121">
        <f t="shared" si="54"/>
        <v>40348048</v>
      </c>
      <c r="M531" s="121">
        <f t="shared" si="55"/>
        <v>40348048</v>
      </c>
      <c r="N531" s="121">
        <f t="shared" si="44"/>
        <v>41894034.198123932</v>
      </c>
    </row>
    <row r="532" spans="1:14" ht="12.75">
      <c r="A532" s="152" t="s">
        <v>53</v>
      </c>
      <c r="B532" s="153">
        <f t="shared" ca="1" si="46"/>
        <v>0.10444021975982544</v>
      </c>
      <c r="C532" s="153" t="str">
        <f t="shared" ca="1" si="47"/>
        <v/>
      </c>
      <c r="D532" s="153">
        <f t="shared" si="48"/>
        <v>-0.44536556223488433</v>
      </c>
      <c r="E532" s="153">
        <f t="shared" si="49"/>
        <v>-0.14398929492225787</v>
      </c>
      <c r="F532" s="153" t="str">
        <f t="shared" ca="1" si="50"/>
        <v/>
      </c>
      <c r="G532" s="143"/>
      <c r="H532" s="121">
        <f t="shared" si="45"/>
        <v>33348932</v>
      </c>
      <c r="I532" s="121">
        <f t="shared" si="51"/>
        <v>33348932</v>
      </c>
      <c r="J532" s="121">
        <f t="shared" si="52"/>
        <v>38386187</v>
      </c>
      <c r="K532" s="121">
        <f t="shared" si="53"/>
        <v>38386187</v>
      </c>
      <c r="L532" s="121">
        <f t="shared" si="54"/>
        <v>40348048</v>
      </c>
      <c r="M532" s="121">
        <f t="shared" si="55"/>
        <v>40348048</v>
      </c>
      <c r="N532" s="121">
        <f t="shared" si="44"/>
        <v>41894034.198123932</v>
      </c>
    </row>
    <row r="533" spans="1:14" ht="12.75">
      <c r="A533" s="152" t="s">
        <v>54</v>
      </c>
      <c r="B533" s="153">
        <f t="shared" ca="1" si="46"/>
        <v>-0.38663609203597638</v>
      </c>
      <c r="C533" s="204" t="str">
        <f t="shared" ca="1" si="47"/>
        <v/>
      </c>
      <c r="D533" s="153">
        <f t="shared" si="48"/>
        <v>-0.48585334061987384</v>
      </c>
      <c r="E533" s="153">
        <f t="shared" si="49"/>
        <v>-0.15707923082428132</v>
      </c>
      <c r="F533" s="153" t="str">
        <f t="shared" ca="1" si="50"/>
        <v/>
      </c>
      <c r="G533" s="143"/>
      <c r="H533" s="121">
        <f t="shared" si="45"/>
        <v>33348932</v>
      </c>
      <c r="I533" s="121">
        <f t="shared" si="51"/>
        <v>33348932</v>
      </c>
      <c r="J533" s="121">
        <f t="shared" si="52"/>
        <v>38386187</v>
      </c>
      <c r="K533" s="121">
        <f t="shared" si="53"/>
        <v>38386187</v>
      </c>
      <c r="L533" s="121">
        <f t="shared" si="54"/>
        <v>40348048</v>
      </c>
      <c r="M533" s="121">
        <f t="shared" si="55"/>
        <v>40348048</v>
      </c>
      <c r="N533" s="121">
        <f t="shared" si="44"/>
        <v>41894034.198123932</v>
      </c>
    </row>
    <row r="534" spans="1:14" ht="12.75">
      <c r="A534" s="143"/>
      <c r="B534" s="143"/>
      <c r="C534" s="143"/>
      <c r="D534" s="143"/>
      <c r="E534" s="143"/>
      <c r="F534" s="143"/>
      <c r="G534" s="143"/>
      <c r="H534" s="43"/>
      <c r="I534" s="43"/>
      <c r="J534" s="43"/>
      <c r="K534" s="43"/>
      <c r="L534" s="43"/>
      <c r="M534" s="43"/>
      <c r="N534" s="43"/>
    </row>
    <row r="535" spans="1:14" ht="12.75">
      <c r="A535" s="143"/>
      <c r="B535" s="143"/>
      <c r="C535" s="143"/>
      <c r="D535" s="143"/>
      <c r="E535" s="143"/>
      <c r="F535" s="143"/>
      <c r="G535" s="143"/>
      <c r="H535" s="43"/>
      <c r="I535" s="43"/>
      <c r="J535" s="43"/>
      <c r="K535" s="43"/>
      <c r="L535" s="43"/>
      <c r="M535" s="43"/>
      <c r="N535" s="43"/>
    </row>
    <row r="536" spans="1:14" ht="12.75">
      <c r="A536" s="143"/>
      <c r="B536" s="143"/>
      <c r="C536" s="143"/>
      <c r="D536" s="143"/>
      <c r="E536" s="143"/>
      <c r="F536" s="143"/>
      <c r="G536" s="143"/>
      <c r="H536" s="43"/>
      <c r="I536" s="43"/>
      <c r="J536" s="43"/>
      <c r="K536" s="43"/>
      <c r="L536" s="43"/>
      <c r="M536" s="43"/>
      <c r="N536" s="43"/>
    </row>
    <row r="537" spans="1:14" ht="12.75">
      <c r="A537" s="143"/>
      <c r="B537" s="143"/>
      <c r="C537" s="143"/>
      <c r="D537" s="143"/>
      <c r="E537" s="143"/>
      <c r="F537" s="143"/>
      <c r="G537" s="143"/>
      <c r="H537" s="43"/>
      <c r="I537" s="43"/>
      <c r="J537" s="43"/>
      <c r="K537" s="43"/>
      <c r="L537" s="43"/>
      <c r="M537" s="43"/>
      <c r="N537" s="43"/>
    </row>
    <row r="538" spans="1:14" ht="12.75">
      <c r="A538" s="143"/>
      <c r="B538" s="143"/>
      <c r="C538" s="143"/>
      <c r="D538" s="143"/>
      <c r="E538" s="143"/>
      <c r="F538" s="143"/>
      <c r="G538" s="143"/>
      <c r="H538" s="43"/>
      <c r="I538" s="43"/>
      <c r="J538" s="43"/>
      <c r="K538" s="43"/>
      <c r="L538" s="43"/>
      <c r="M538" s="43"/>
      <c r="N538" s="43"/>
    </row>
    <row r="539" spans="1:14" ht="12.75">
      <c r="A539" s="143"/>
      <c r="B539" s="143"/>
      <c r="C539" s="143"/>
      <c r="D539" s="143"/>
      <c r="E539" s="143"/>
      <c r="F539" s="143"/>
      <c r="G539" s="143"/>
      <c r="H539" s="43"/>
      <c r="I539" s="43"/>
      <c r="J539" s="43"/>
      <c r="K539" s="43"/>
      <c r="L539" s="43"/>
      <c r="M539" s="43"/>
      <c r="N539" s="43"/>
    </row>
    <row r="540" spans="1:14" ht="12.75">
      <c r="A540" s="143"/>
      <c r="B540" s="143"/>
      <c r="C540" s="143"/>
      <c r="D540" s="143"/>
      <c r="E540" s="143"/>
      <c r="F540" s="143"/>
      <c r="G540" s="143"/>
      <c r="H540" s="43"/>
      <c r="I540" s="43"/>
      <c r="J540" s="43"/>
      <c r="K540" s="43"/>
      <c r="L540" s="43"/>
      <c r="M540" s="43"/>
      <c r="N540" s="43"/>
    </row>
    <row r="541" spans="1:14" ht="12.75">
      <c r="A541" s="143"/>
      <c r="B541" s="143"/>
      <c r="C541" s="143"/>
      <c r="D541" s="143"/>
      <c r="E541" s="143"/>
      <c r="F541" s="143"/>
      <c r="G541" s="143"/>
      <c r="H541" s="43"/>
      <c r="I541" s="43"/>
      <c r="J541" s="43"/>
      <c r="K541" s="43"/>
      <c r="L541" s="43"/>
      <c r="M541" s="43"/>
      <c r="N541" s="43"/>
    </row>
    <row r="542" spans="1:14" ht="12.75">
      <c r="A542" s="143"/>
      <c r="B542" s="143"/>
      <c r="C542" s="143"/>
      <c r="D542" s="143"/>
      <c r="E542" s="143"/>
      <c r="F542" s="143"/>
      <c r="G542" s="143"/>
      <c r="H542" s="43"/>
      <c r="I542" s="43"/>
      <c r="J542" s="43"/>
      <c r="K542" s="43"/>
      <c r="L542" s="43"/>
      <c r="M542" s="43"/>
      <c r="N542" s="43"/>
    </row>
    <row r="543" spans="1:14" ht="12.75">
      <c r="A543" s="143"/>
      <c r="B543" s="143"/>
      <c r="C543" s="143"/>
      <c r="D543" s="143"/>
      <c r="E543" s="143"/>
      <c r="F543" s="143"/>
      <c r="G543" s="143"/>
      <c r="H543" s="43"/>
      <c r="I543" s="43"/>
      <c r="J543" s="43"/>
      <c r="K543" s="43"/>
      <c r="L543" s="43"/>
      <c r="M543" s="43"/>
      <c r="N543" s="43"/>
    </row>
    <row r="544" spans="1:14" ht="12.75">
      <c r="A544" s="143"/>
      <c r="B544" s="143"/>
      <c r="C544" s="143"/>
      <c r="D544" s="143"/>
      <c r="E544" s="143"/>
      <c r="F544" s="143"/>
      <c r="G544" s="143"/>
      <c r="H544" s="43"/>
      <c r="I544" s="43"/>
      <c r="J544" s="43"/>
      <c r="K544" s="43"/>
      <c r="L544" s="43"/>
      <c r="M544" s="43"/>
      <c r="N544" s="43"/>
    </row>
    <row r="545" spans="1:14" ht="12.75">
      <c r="A545" s="143"/>
      <c r="B545" s="143"/>
      <c r="C545" s="143"/>
      <c r="D545" s="143"/>
      <c r="E545" s="143"/>
      <c r="F545" s="143"/>
      <c r="G545" s="143"/>
      <c r="H545" s="43"/>
      <c r="I545" s="43"/>
      <c r="J545" s="43"/>
      <c r="K545" s="43"/>
      <c r="L545" s="43"/>
      <c r="M545" s="43"/>
      <c r="N545" s="43"/>
    </row>
    <row r="546" spans="1:14" ht="12.75">
      <c r="A546" s="143"/>
      <c r="B546" s="143"/>
      <c r="C546" s="143"/>
      <c r="D546" s="143"/>
      <c r="E546" s="143"/>
      <c r="F546" s="143"/>
      <c r="G546" s="143"/>
      <c r="H546" s="43"/>
      <c r="I546" s="43"/>
      <c r="J546" s="43"/>
      <c r="K546" s="43"/>
      <c r="L546" s="43"/>
      <c r="M546" s="43"/>
      <c r="N546" s="43"/>
    </row>
    <row r="547" spans="1:14" ht="12.75">
      <c r="A547" s="143"/>
      <c r="B547" s="143"/>
      <c r="C547" s="143"/>
      <c r="D547" s="143"/>
      <c r="E547" s="143"/>
      <c r="F547" s="143"/>
      <c r="G547" s="143"/>
      <c r="H547" s="43"/>
      <c r="I547" s="43"/>
      <c r="J547" s="43"/>
      <c r="K547" s="43"/>
      <c r="L547" s="43"/>
      <c r="M547" s="43"/>
      <c r="N547" s="43"/>
    </row>
    <row r="548" spans="1:14" ht="12.75">
      <c r="A548" s="143"/>
      <c r="B548" s="143"/>
      <c r="C548" s="143"/>
      <c r="D548" s="143"/>
      <c r="E548" s="143"/>
      <c r="F548" s="143"/>
      <c r="G548" s="143"/>
      <c r="H548" s="43"/>
      <c r="I548" s="43"/>
      <c r="J548" s="43"/>
      <c r="K548" s="43"/>
      <c r="L548" s="43"/>
      <c r="M548" s="43"/>
      <c r="N548" s="43"/>
    </row>
    <row r="549" spans="1:14" ht="12.75">
      <c r="A549" s="143"/>
      <c r="B549" s="143"/>
      <c r="C549" s="143"/>
      <c r="D549" s="143"/>
      <c r="E549" s="143"/>
      <c r="F549" s="143"/>
      <c r="G549" s="143"/>
      <c r="H549" s="43"/>
      <c r="I549" s="43"/>
      <c r="J549" s="43"/>
      <c r="K549" s="43"/>
      <c r="L549" s="43"/>
      <c r="M549" s="43"/>
      <c r="N549" s="43"/>
    </row>
    <row r="550" spans="1:14" ht="12.75">
      <c r="A550" s="143"/>
      <c r="B550" s="143"/>
      <c r="C550" s="143"/>
      <c r="D550" s="143"/>
      <c r="E550" s="143"/>
      <c r="F550" s="143"/>
      <c r="G550" s="143"/>
      <c r="H550" s="43"/>
      <c r="I550" s="43"/>
      <c r="J550" s="43"/>
      <c r="K550" s="43"/>
      <c r="L550" s="43"/>
      <c r="M550" s="43"/>
      <c r="N550" s="43"/>
    </row>
    <row r="551" spans="1:14" ht="12.75">
      <c r="A551" s="143"/>
      <c r="B551" s="143"/>
      <c r="C551" s="143"/>
      <c r="D551" s="143"/>
      <c r="E551" s="143"/>
      <c r="F551" s="143"/>
      <c r="G551" s="143"/>
      <c r="H551" s="43"/>
      <c r="I551" s="43"/>
      <c r="J551" s="43"/>
      <c r="K551" s="43"/>
      <c r="L551" s="43"/>
      <c r="M551" s="43"/>
      <c r="N551" s="43"/>
    </row>
    <row r="552" spans="1:14" ht="12.75">
      <c r="A552" s="143"/>
      <c r="B552" s="143"/>
      <c r="C552" s="143"/>
      <c r="D552" s="143"/>
      <c r="E552" s="143"/>
      <c r="F552" s="143"/>
      <c r="G552" s="143"/>
      <c r="H552" s="43"/>
      <c r="I552" s="43"/>
      <c r="J552" s="43"/>
      <c r="K552" s="43"/>
      <c r="L552" s="43"/>
      <c r="M552" s="43"/>
      <c r="N552" s="43"/>
    </row>
    <row r="553" spans="1:14" ht="12.75">
      <c r="A553" s="143"/>
      <c r="B553" s="143"/>
      <c r="C553" s="143"/>
      <c r="D553" s="143"/>
      <c r="E553" s="143"/>
      <c r="F553" s="143"/>
      <c r="G553" s="143"/>
      <c r="H553" s="43"/>
      <c r="I553" s="43"/>
      <c r="J553" s="43"/>
      <c r="K553" s="43"/>
      <c r="L553" s="43"/>
      <c r="M553" s="43"/>
      <c r="N553" s="43"/>
    </row>
    <row r="554" spans="1:14">
      <c r="A554" s="143"/>
      <c r="B554" s="143"/>
      <c r="C554" s="143"/>
      <c r="D554" s="143"/>
      <c r="E554" s="143"/>
      <c r="F554" s="143"/>
      <c r="G554" s="143"/>
    </row>
    <row r="555" spans="1:14">
      <c r="A555" s="143"/>
      <c r="B555" s="143"/>
      <c r="C555" s="143"/>
      <c r="D555" s="143"/>
      <c r="E555" s="143"/>
      <c r="F555" s="143"/>
      <c r="G555" s="158"/>
    </row>
    <row r="556" spans="1:14">
      <c r="A556" s="143"/>
      <c r="B556" s="143"/>
      <c r="C556" s="143"/>
      <c r="D556" s="143"/>
      <c r="E556" s="143"/>
      <c r="F556" s="143"/>
      <c r="G556" s="158"/>
    </row>
    <row r="557" spans="1:14" ht="13.5" customHeight="1">
      <c r="A557" s="143"/>
      <c r="B557" s="143"/>
      <c r="C557" s="143"/>
      <c r="D557" s="143"/>
      <c r="E557" s="143"/>
      <c r="G557" s="158"/>
    </row>
    <row r="559" spans="1:14" hidden="1">
      <c r="C559" s="138" t="s">
        <v>127</v>
      </c>
      <c r="H559" s="243"/>
    </row>
    <row r="560" spans="1:14" hidden="1">
      <c r="A560" s="138"/>
      <c r="B560" s="158" t="s">
        <v>125</v>
      </c>
      <c r="C560" s="158" t="s">
        <v>126</v>
      </c>
      <c r="D560" s="158" t="s">
        <v>128</v>
      </c>
      <c r="E560" s="158" t="s">
        <v>129</v>
      </c>
      <c r="F560" s="158" t="s">
        <v>151</v>
      </c>
      <c r="G560" s="158" t="s">
        <v>152</v>
      </c>
      <c r="H560" s="158" t="s">
        <v>154</v>
      </c>
      <c r="I560" s="158" t="s">
        <v>153</v>
      </c>
    </row>
    <row r="561" spans="1:11" hidden="1">
      <c r="A561" s="138" t="s">
        <v>45</v>
      </c>
      <c r="B561" s="208">
        <v>30109462</v>
      </c>
      <c r="C561" s="208">
        <v>33348932</v>
      </c>
      <c r="D561" s="208">
        <v>33348932</v>
      </c>
      <c r="E561" s="209">
        <v>38386187</v>
      </c>
      <c r="F561" s="209">
        <v>38386187</v>
      </c>
      <c r="G561" s="209">
        <v>40348048</v>
      </c>
      <c r="H561" s="209">
        <v>40348048</v>
      </c>
      <c r="I561" s="209">
        <v>41894034.198123902</v>
      </c>
    </row>
    <row r="562" spans="1:11" hidden="1">
      <c r="A562" s="138" t="s">
        <v>46</v>
      </c>
      <c r="B562" s="208">
        <v>30109462</v>
      </c>
      <c r="C562" s="208">
        <v>33348932</v>
      </c>
      <c r="D562" s="208">
        <v>33348932</v>
      </c>
      <c r="E562" s="209">
        <v>38386187</v>
      </c>
      <c r="F562" s="209">
        <v>38386187</v>
      </c>
      <c r="G562" s="209">
        <v>40348048</v>
      </c>
      <c r="H562" s="209">
        <v>40348048</v>
      </c>
      <c r="I562" s="209">
        <v>41894034.198123932</v>
      </c>
    </row>
    <row r="563" spans="1:11" hidden="1">
      <c r="A563" s="138" t="s">
        <v>22</v>
      </c>
      <c r="B563" s="208">
        <v>30109462</v>
      </c>
      <c r="C563" s="208">
        <v>33348932</v>
      </c>
      <c r="D563" s="208">
        <v>33348932</v>
      </c>
      <c r="E563" s="209">
        <v>38386187</v>
      </c>
      <c r="F563" s="209">
        <v>38386187</v>
      </c>
      <c r="G563" s="209">
        <v>40348048</v>
      </c>
      <c r="H563" s="209">
        <v>40348048</v>
      </c>
      <c r="I563" s="209">
        <v>41894034.198123932</v>
      </c>
    </row>
    <row r="564" spans="1:11" hidden="1">
      <c r="A564" s="138" t="s">
        <v>47</v>
      </c>
      <c r="B564" s="208">
        <v>30109462</v>
      </c>
      <c r="C564" s="208">
        <v>33348932</v>
      </c>
      <c r="D564" s="208">
        <v>33348932</v>
      </c>
      <c r="E564" s="209">
        <v>38386187</v>
      </c>
      <c r="F564" s="209">
        <v>38386187</v>
      </c>
      <c r="G564" s="209">
        <v>40348048</v>
      </c>
      <c r="H564" s="209">
        <v>40348048</v>
      </c>
      <c r="I564" s="209">
        <v>41894034.198123932</v>
      </c>
    </row>
    <row r="565" spans="1:11" hidden="1">
      <c r="A565" s="138" t="s">
        <v>23</v>
      </c>
      <c r="B565" s="208">
        <v>30109462</v>
      </c>
      <c r="C565" s="208">
        <v>33348932</v>
      </c>
      <c r="D565" s="208">
        <v>33348932</v>
      </c>
      <c r="E565" s="209">
        <v>38386187</v>
      </c>
      <c r="F565" s="209">
        <v>38386187</v>
      </c>
      <c r="G565" s="209">
        <v>40348048</v>
      </c>
      <c r="H565" s="209">
        <v>40348048</v>
      </c>
      <c r="I565" s="209">
        <v>41894034.198123932</v>
      </c>
    </row>
    <row r="566" spans="1:11" hidden="1">
      <c r="A566" s="138" t="s">
        <v>48</v>
      </c>
      <c r="B566" s="208">
        <v>30109462</v>
      </c>
      <c r="C566" s="208">
        <v>33348932</v>
      </c>
      <c r="D566" s="208">
        <v>33348932</v>
      </c>
      <c r="E566" s="209">
        <v>38386187</v>
      </c>
      <c r="F566" s="209">
        <v>38386187</v>
      </c>
      <c r="G566" s="209">
        <v>40348048</v>
      </c>
      <c r="H566" s="209">
        <v>40348048</v>
      </c>
      <c r="I566" s="209">
        <v>41894034.198123932</v>
      </c>
    </row>
    <row r="567" spans="1:11" hidden="1">
      <c r="A567" s="138" t="s">
        <v>49</v>
      </c>
      <c r="B567" s="208">
        <v>30109462</v>
      </c>
      <c r="C567" s="208">
        <v>33348932</v>
      </c>
      <c r="D567" s="208">
        <v>33348932</v>
      </c>
      <c r="E567" s="209">
        <v>38386187</v>
      </c>
      <c r="F567" s="209">
        <v>38386187</v>
      </c>
      <c r="G567" s="209">
        <v>40348048</v>
      </c>
      <c r="H567" s="209">
        <v>40348048</v>
      </c>
      <c r="I567" s="209">
        <v>41894034.198123932</v>
      </c>
    </row>
    <row r="568" spans="1:11" hidden="1">
      <c r="A568" s="138" t="s">
        <v>50</v>
      </c>
      <c r="B568" s="208">
        <v>30109462</v>
      </c>
      <c r="C568" s="208">
        <v>33348932</v>
      </c>
      <c r="D568" s="208">
        <v>33348932</v>
      </c>
      <c r="E568" s="209">
        <v>38386187</v>
      </c>
      <c r="F568" s="209">
        <v>38386187</v>
      </c>
      <c r="G568" s="209">
        <v>40348048</v>
      </c>
      <c r="H568" s="209">
        <v>40348048</v>
      </c>
      <c r="I568" s="209">
        <v>41894034.198123932</v>
      </c>
    </row>
    <row r="569" spans="1:11" hidden="1">
      <c r="A569" s="138" t="s">
        <v>51</v>
      </c>
      <c r="B569" s="208">
        <v>30109462</v>
      </c>
      <c r="C569" s="208">
        <v>33348932</v>
      </c>
      <c r="D569" s="208">
        <v>33348932</v>
      </c>
      <c r="E569" s="209">
        <v>38386187</v>
      </c>
      <c r="F569" s="209">
        <v>38386187</v>
      </c>
      <c r="G569" s="209">
        <v>40348048</v>
      </c>
      <c r="H569" s="209">
        <v>40348048</v>
      </c>
      <c r="I569" s="209">
        <v>41894034.198123932</v>
      </c>
    </row>
    <row r="570" spans="1:11" hidden="1">
      <c r="A570" s="138" t="s">
        <v>52</v>
      </c>
      <c r="B570" s="208">
        <v>30109462</v>
      </c>
      <c r="C570" s="208">
        <v>33348932</v>
      </c>
      <c r="D570" s="208">
        <v>33348932</v>
      </c>
      <c r="E570" s="209">
        <v>38386187</v>
      </c>
      <c r="F570" s="209">
        <v>38386187</v>
      </c>
      <c r="G570" s="209">
        <v>40348048</v>
      </c>
      <c r="H570" s="209">
        <v>40348048</v>
      </c>
      <c r="I570" s="209">
        <v>41894034.198123932</v>
      </c>
    </row>
    <row r="571" spans="1:11" hidden="1">
      <c r="A571" s="138" t="s">
        <v>53</v>
      </c>
      <c r="B571" s="208">
        <v>30109462</v>
      </c>
      <c r="C571" s="208">
        <v>33348932</v>
      </c>
      <c r="D571" s="208">
        <v>33348932</v>
      </c>
      <c r="E571" s="209">
        <v>38386187</v>
      </c>
      <c r="F571" s="209">
        <v>38386187</v>
      </c>
      <c r="G571" s="209">
        <v>40348048</v>
      </c>
      <c r="H571" s="209">
        <v>40348048</v>
      </c>
      <c r="I571" s="209">
        <v>41894034.198123932</v>
      </c>
    </row>
    <row r="572" spans="1:11" hidden="1">
      <c r="A572" s="138" t="s">
        <v>54</v>
      </c>
      <c r="B572" s="208">
        <v>30109462</v>
      </c>
      <c r="C572" s="208">
        <v>33348932</v>
      </c>
      <c r="D572" s="208">
        <v>33348932</v>
      </c>
      <c r="E572" s="209">
        <v>38386187</v>
      </c>
      <c r="F572" s="209">
        <v>38386187</v>
      </c>
      <c r="G572" s="209">
        <v>40348048</v>
      </c>
      <c r="H572" s="209">
        <v>40348048</v>
      </c>
      <c r="I572" s="209">
        <v>41894034.198123932</v>
      </c>
    </row>
    <row r="573" spans="1:11" hidden="1">
      <c r="B573" s="202"/>
      <c r="C573" s="202"/>
      <c r="D573" s="202"/>
      <c r="E573" s="202"/>
      <c r="F573" s="202"/>
      <c r="G573" s="202"/>
      <c r="H573" s="202"/>
      <c r="I573" s="202"/>
    </row>
    <row r="574" spans="1:11" hidden="1">
      <c r="A574" s="143"/>
      <c r="B574" s="143"/>
      <c r="C574" s="143"/>
      <c r="D574" s="143"/>
      <c r="E574" s="143"/>
      <c r="F574" s="143"/>
      <c r="G574" s="158"/>
    </row>
    <row r="575" spans="1:11" hidden="1">
      <c r="C575" s="194"/>
      <c r="I575" s="231" t="s">
        <v>155</v>
      </c>
      <c r="J575" s="232"/>
      <c r="K575" s="232"/>
    </row>
    <row r="576" spans="1:11" hidden="1">
      <c r="B576" s="207"/>
      <c r="C576" s="190"/>
      <c r="D576" s="190"/>
      <c r="E576" s="190"/>
      <c r="F576" s="190"/>
      <c r="G576" s="190"/>
    </row>
    <row r="577" spans="3:7" hidden="1">
      <c r="C577" s="191"/>
      <c r="D577" s="191"/>
      <c r="E577" s="191"/>
      <c r="F577" s="191"/>
      <c r="G577" s="191"/>
    </row>
    <row r="578" spans="3:7" hidden="1"/>
    <row r="579" spans="3:7" hidden="1"/>
    <row r="580" spans="3:7" hidden="1"/>
  </sheetData>
  <mergeCells count="42">
    <mergeCell ref="B439:C439"/>
    <mergeCell ref="D439:E439"/>
    <mergeCell ref="A401:F401"/>
    <mergeCell ref="B402:C402"/>
    <mergeCell ref="D402:E402"/>
    <mergeCell ref="A438:F438"/>
    <mergeCell ref="A476:F476"/>
    <mergeCell ref="B477:C477"/>
    <mergeCell ref="D477:E477"/>
    <mergeCell ref="A517:F517"/>
    <mergeCell ref="B518:C518"/>
    <mergeCell ref="D518:E518"/>
    <mergeCell ref="A321:F321"/>
    <mergeCell ref="B322:C322"/>
    <mergeCell ref="D322:E322"/>
    <mergeCell ref="A362:F362"/>
    <mergeCell ref="B363:C363"/>
    <mergeCell ref="D363:E36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5"/>
  <sheetViews>
    <sheetView zoomScale="80" zoomScaleNormal="80" workbookViewId="0">
      <pane xSplit="1" topLeftCell="DG1" activePane="topRight" state="frozen"/>
      <selection pane="topRight"/>
    </sheetView>
  </sheetViews>
  <sheetFormatPr defaultColWidth="9.140625" defaultRowHeight="15" zeroHeight="1"/>
  <cols>
    <col min="1" max="1" width="32.28515625" style="32" customWidth="1"/>
    <col min="2" max="65" width="9.140625" style="2" customWidth="1"/>
    <col min="66" max="67" width="10.28515625" style="59" customWidth="1"/>
    <col min="68" max="69" width="9.7109375" style="59" customWidth="1"/>
    <col min="70" max="74" width="9.140625" style="59"/>
    <col min="75" max="75" width="10.28515625" style="59" customWidth="1"/>
    <col min="76" max="76" width="9.140625" style="59"/>
    <col min="77" max="77" width="10.28515625" style="59" customWidth="1"/>
    <col min="78" max="107" width="10.5703125" style="59" customWidth="1"/>
    <col min="108" max="110" width="12.85546875" style="59" customWidth="1"/>
    <col min="111" max="127" width="12.85546875" style="174" customWidth="1"/>
    <col min="128" max="128" width="10.5703125" style="59" customWidth="1"/>
    <col min="129" max="160" width="9.140625" style="103"/>
    <col min="161" max="16384" width="9.140625" style="59"/>
  </cols>
  <sheetData>
    <row r="1" spans="1:160" s="53" customFormat="1">
      <c r="A1" s="47" t="s">
        <v>0</v>
      </c>
      <c r="D1" s="54"/>
      <c r="Z1" s="48"/>
      <c r="AA1" s="48"/>
      <c r="AB1" s="48"/>
      <c r="AC1" s="48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</row>
    <row r="2" spans="1:160" s="48" customFormat="1" ht="15" customHeight="1">
      <c r="A2" s="55" t="s">
        <v>146</v>
      </c>
      <c r="B2" s="56"/>
      <c r="D2" s="57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</row>
    <row r="3" spans="1:160" s="48" customFormat="1" ht="3.75" customHeight="1">
      <c r="A3" s="58"/>
      <c r="B3" s="56"/>
      <c r="D3" s="57"/>
      <c r="Z3" s="50"/>
      <c r="AA3" s="50"/>
      <c r="AB3" s="50"/>
      <c r="AC3" s="50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</row>
    <row r="4" spans="1:160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>
        <v>45139</v>
      </c>
      <c r="DN4" s="52">
        <v>45170</v>
      </c>
      <c r="DO4" s="52">
        <v>45200</v>
      </c>
      <c r="DP4" s="52">
        <v>45231</v>
      </c>
      <c r="DQ4" s="52">
        <v>45261</v>
      </c>
      <c r="DR4" s="52">
        <v>45292</v>
      </c>
      <c r="DS4" s="52">
        <v>45323</v>
      </c>
      <c r="DT4" s="52">
        <v>45352</v>
      </c>
      <c r="DU4" s="52">
        <v>45383</v>
      </c>
      <c r="DV4" s="52">
        <v>45413</v>
      </c>
      <c r="DW4" s="52">
        <v>45444</v>
      </c>
    </row>
    <row r="5" spans="1:160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85">
        <f t="shared" ref="DM5:DQ5" si="11">DM6-DM12</f>
        <v>-19435.504000001354</v>
      </c>
      <c r="DN5" s="85">
        <f t="shared" si="11"/>
        <v>-10334.489999996265</v>
      </c>
      <c r="DO5" s="85">
        <f t="shared" si="11"/>
        <v>-206638.49100000435</v>
      </c>
      <c r="DP5" s="85">
        <f t="shared" ref="DP5" si="12">DP6-DP12</f>
        <v>-117014.40099999844</v>
      </c>
      <c r="DQ5" s="85">
        <f t="shared" si="11"/>
        <v>-1157739.0410000018</v>
      </c>
      <c r="DR5" s="85">
        <v>253732.15099999984</v>
      </c>
      <c r="DS5" s="85">
        <f t="shared" ref="DS5:DT5" si="13">DS6-DS12</f>
        <v>-72861.155000000261</v>
      </c>
      <c r="DT5" s="85">
        <f t="shared" si="13"/>
        <v>-139295.22200000007</v>
      </c>
      <c r="DU5" s="85">
        <f t="shared" ref="DU5:DW5" si="14">DU6-DU12</f>
        <v>-137655.89799999888</v>
      </c>
      <c r="DV5" s="85">
        <f t="shared" si="14"/>
        <v>349316.14400000009</v>
      </c>
      <c r="DW5" s="85">
        <f t="shared" si="14"/>
        <v>350765.99499999988</v>
      </c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</row>
    <row r="6" spans="1:160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5">BJ7+BJ8+BJ9+BJ10+BJ11</f>
        <v>975697.728</v>
      </c>
      <c r="BK6" s="7">
        <f t="shared" si="15"/>
        <v>1006430.34</v>
      </c>
      <c r="BL6" s="7">
        <f t="shared" si="15"/>
        <v>735133.08499999996</v>
      </c>
      <c r="BM6" s="7">
        <f t="shared" si="15"/>
        <v>1000972.7179999999</v>
      </c>
      <c r="BN6" s="7">
        <f t="shared" si="15"/>
        <v>1108859.1290000002</v>
      </c>
      <c r="BO6" s="7">
        <f t="shared" si="15"/>
        <v>1079866</v>
      </c>
      <c r="BP6" s="7">
        <f t="shared" si="15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6">BW7+BW8+BW9+BW10+BW11</f>
        <v>1003986.803</v>
      </c>
      <c r="BX6" s="7">
        <f t="shared" si="16"/>
        <v>790973.85899999994</v>
      </c>
      <c r="BY6" s="7">
        <f t="shared" si="16"/>
        <v>1008343.1729999997</v>
      </c>
      <c r="BZ6" s="7">
        <f t="shared" si="16"/>
        <v>915661.34800000046</v>
      </c>
      <c r="CA6" s="7">
        <f t="shared" si="16"/>
        <v>817524.85099999967</v>
      </c>
      <c r="CB6" s="7">
        <f t="shared" si="16"/>
        <v>1137278.0649999999</v>
      </c>
      <c r="CC6" s="7">
        <f t="shared" si="16"/>
        <v>905597.44700000004</v>
      </c>
      <c r="CD6" s="7">
        <f t="shared" si="16"/>
        <v>848822.40500000014</v>
      </c>
      <c r="CE6" s="7">
        <f t="shared" si="16"/>
        <v>906227.44399999967</v>
      </c>
      <c r="CF6" s="7">
        <f t="shared" si="16"/>
        <v>896995.39900000021</v>
      </c>
      <c r="CG6" s="7">
        <f t="shared" si="16"/>
        <v>1098839.1779999989</v>
      </c>
      <c r="CH6" s="7">
        <v>1025729.2190000002</v>
      </c>
      <c r="CI6" s="7">
        <f t="shared" ref="CI6:CS6" si="17">CI7+CI8+CI9+CI10+CI11</f>
        <v>1050032.9479999999</v>
      </c>
      <c r="CJ6" s="7">
        <f t="shared" si="17"/>
        <v>729450.3539999997</v>
      </c>
      <c r="CK6" s="7">
        <f t="shared" si="17"/>
        <v>1125852.8420000002</v>
      </c>
      <c r="CL6" s="7">
        <f t="shared" si="17"/>
        <v>1104155.3219999997</v>
      </c>
      <c r="CM6" s="7">
        <f t="shared" si="17"/>
        <v>976600.62799999991</v>
      </c>
      <c r="CN6" s="7">
        <f t="shared" si="17"/>
        <v>1162632.0019999999</v>
      </c>
      <c r="CO6" s="7">
        <f t="shared" si="17"/>
        <v>1025720.0220000003</v>
      </c>
      <c r="CP6" s="7">
        <f t="shared" si="17"/>
        <v>1184851.081</v>
      </c>
      <c r="CQ6" s="7">
        <f t="shared" si="17"/>
        <v>993429.18299999961</v>
      </c>
      <c r="CR6" s="7">
        <f t="shared" si="17"/>
        <v>1074941.0989999995</v>
      </c>
      <c r="CS6" s="7">
        <f t="shared" si="17"/>
        <v>1118858.0209999995</v>
      </c>
      <c r="CT6" s="7">
        <v>1230170.0470000003</v>
      </c>
      <c r="CU6" s="172">
        <f t="shared" ref="CU6:CV6" si="18">CU7+CU8+CU9+CU10+CU11</f>
        <v>1166379.9070000001</v>
      </c>
      <c r="CV6" s="7">
        <f t="shared" si="18"/>
        <v>896198.79599999974</v>
      </c>
      <c r="CW6" s="7">
        <f t="shared" ref="CW6:CX6" si="19">CW7+CW8+CW9+CW10+CW11</f>
        <v>1240480.2940000002</v>
      </c>
      <c r="CX6" s="7">
        <f t="shared" si="19"/>
        <v>1141583.5550000004</v>
      </c>
      <c r="CY6" s="7">
        <f t="shared" ref="CY6:DD6" si="20">CY7+CY8+CY9+CY10+CY11</f>
        <v>1110073.8809999991</v>
      </c>
      <c r="CZ6" s="7">
        <f t="shared" si="20"/>
        <v>1217508.6170000001</v>
      </c>
      <c r="DA6" s="7">
        <f t="shared" si="20"/>
        <v>1222030.584</v>
      </c>
      <c r="DB6" s="7">
        <f t="shared" si="20"/>
        <v>1079167.6949999991</v>
      </c>
      <c r="DC6" s="7">
        <f t="shared" si="20"/>
        <v>1328712.6070000005</v>
      </c>
      <c r="DD6" s="7">
        <f t="shared" si="20"/>
        <v>1261934.4380000003</v>
      </c>
      <c r="DE6" s="7">
        <f t="shared" ref="DE6:DG6" si="21">DE7+DE8+DE9+DE10+DE11</f>
        <v>1379607.6580000001</v>
      </c>
      <c r="DF6" s="7">
        <v>1307495.6850000001</v>
      </c>
      <c r="DG6" s="172">
        <f t="shared" si="21"/>
        <v>1335076.73</v>
      </c>
      <c r="DH6" s="172">
        <f t="shared" ref="DH6" si="22">DH7+DH8+DH9+DH10+DH11</f>
        <v>941933.14500000002</v>
      </c>
      <c r="DI6" s="172">
        <f t="shared" ref="DI6:DL6" si="23">DI7+DI8+DI9+DI10+DI11</f>
        <v>1392983.4280000001</v>
      </c>
      <c r="DJ6" s="172">
        <f t="shared" si="23"/>
        <v>1402498.183</v>
      </c>
      <c r="DK6" s="172">
        <f t="shared" si="23"/>
        <v>1304045.598</v>
      </c>
      <c r="DL6" s="172">
        <f t="shared" si="23"/>
        <v>1459749.8659999999</v>
      </c>
      <c r="DM6" s="172">
        <f t="shared" ref="DM6:DO6" si="24">DM7+DM8+DM9+DM10+DM11</f>
        <v>1257876.4940000002</v>
      </c>
      <c r="DN6" s="172">
        <f t="shared" si="24"/>
        <v>1217869.4979999999</v>
      </c>
      <c r="DO6" s="172">
        <f t="shared" si="24"/>
        <v>1209805.9029999988</v>
      </c>
      <c r="DP6" s="172">
        <f t="shared" ref="DP6:DQ6" si="25">DP7+DP8+DP9+DP10+DP11</f>
        <v>1354090.2440000011</v>
      </c>
      <c r="DQ6" s="172">
        <f t="shared" si="25"/>
        <v>1358321.8030000005</v>
      </c>
      <c r="DR6" s="172">
        <v>1557359.8019999999</v>
      </c>
      <c r="DS6" s="172">
        <f t="shared" ref="DS6:DT6" si="26">DS7+DS8+DS9+DS10+DS11</f>
        <v>1355056.4539999999</v>
      </c>
      <c r="DT6" s="172">
        <f t="shared" si="26"/>
        <v>1183497.7439999999</v>
      </c>
      <c r="DU6" s="172">
        <f t="shared" ref="DU6:DW6" si="27">DU7+DU8+DU9+DU10+DU11</f>
        <v>1415647.6440000001</v>
      </c>
      <c r="DV6" s="172">
        <f t="shared" si="27"/>
        <v>1711860.2449999999</v>
      </c>
      <c r="DW6" s="172">
        <f t="shared" si="27"/>
        <v>1789638.223</v>
      </c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</row>
    <row r="7" spans="1:160" s="77" customFormat="1" ht="15" customHeight="1">
      <c r="A7" s="25" t="s">
        <v>122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73">
        <f>'1'!BP13-'1'!BO13</f>
        <v>983504.24399999995</v>
      </c>
      <c r="DH7" s="173">
        <f>'1'!BQ13-'1'!BP13</f>
        <v>838446.19</v>
      </c>
      <c r="DI7" s="173">
        <f>'1'!BR13-'1'!BQ13</f>
        <v>1063867.0010000002</v>
      </c>
      <c r="DJ7" s="173">
        <f>'1'!BS13-'1'!BR13</f>
        <v>1071795.2409999999</v>
      </c>
      <c r="DK7" s="173">
        <f>'1'!BT13-'1'!BS13</f>
        <v>1023214.676</v>
      </c>
      <c r="DL7" s="173">
        <f>'1'!BU13-'1'!BT13</f>
        <v>1108668.1310000001</v>
      </c>
      <c r="DM7" s="173">
        <f>'1'!BV13-'1'!BU13</f>
        <v>1074853.3080000002</v>
      </c>
      <c r="DN7" s="173">
        <f>'1'!BW13-'1'!BV13</f>
        <v>1074818.7690000003</v>
      </c>
      <c r="DO7" s="173">
        <f>'1'!BX13-'1'!BW13</f>
        <v>1092402.0949999988</v>
      </c>
      <c r="DP7" s="173">
        <f>'1'!BY13-'1'!BX13</f>
        <v>1019073.949000001</v>
      </c>
      <c r="DQ7" s="173">
        <f>'1'!BZ13-'1'!BY13</f>
        <v>1172609.2300000004</v>
      </c>
      <c r="DR7" s="173">
        <v>1080454.102</v>
      </c>
      <c r="DS7" s="173">
        <f>'1'!CC13-'1'!CB13</f>
        <v>1024283.855</v>
      </c>
      <c r="DT7" s="173">
        <f>'1'!CD13-'1'!CC13</f>
        <v>948366.56</v>
      </c>
      <c r="DU7" s="173">
        <f>'1'!CE13-'1'!CD13</f>
        <v>1101148.2999999998</v>
      </c>
      <c r="DV7" s="173">
        <f>'1'!CF13-'1'!CE13</f>
        <v>1184611.6260000002</v>
      </c>
      <c r="DW7" s="173">
        <f>'1'!CG13-'1'!CF13</f>
        <v>1175606.6299999999</v>
      </c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</row>
    <row r="8" spans="1:160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73">
        <f>'1'!BP14-'1'!BO14</f>
        <v>55444.927999999993</v>
      </c>
      <c r="DH8" s="173">
        <f>'1'!BQ14-'1'!BP14</f>
        <v>53781.614000000001</v>
      </c>
      <c r="DI8" s="173">
        <f>'1'!BR14-'1'!BQ14</f>
        <v>77237.089000000007</v>
      </c>
      <c r="DJ8" s="173">
        <f>'1'!BS14-'1'!BR14</f>
        <v>192092.22</v>
      </c>
      <c r="DK8" s="173">
        <f>'1'!BT14-'1'!BS14</f>
        <v>237322.25700000004</v>
      </c>
      <c r="DL8" s="173">
        <f>'1'!BU14-'1'!BT14</f>
        <v>86506.563999999897</v>
      </c>
      <c r="DM8" s="173">
        <f>'1'!BV14-'1'!BU14</f>
        <v>54412.139000000083</v>
      </c>
      <c r="DN8" s="173">
        <f>'1'!BW14-'1'!BV14</f>
        <v>54637.887999999919</v>
      </c>
      <c r="DO8" s="173">
        <f>'1'!BX14-'1'!BW14</f>
        <v>62366.650000000023</v>
      </c>
      <c r="DP8" s="173">
        <f>'1'!BY14-'1'!BX14</f>
        <v>85156.538000000059</v>
      </c>
      <c r="DQ8" s="173">
        <f>'1'!BZ14-'1'!BY14</f>
        <v>58406.103000000003</v>
      </c>
      <c r="DR8" s="173">
        <v>91673.743000000002</v>
      </c>
      <c r="DS8" s="173">
        <f>'1'!CC14-'1'!CB14</f>
        <v>62936.034999999989</v>
      </c>
      <c r="DT8" s="173">
        <f>'1'!CD14-'1'!CC14</f>
        <v>48128.200000000012</v>
      </c>
      <c r="DU8" s="173">
        <f>'1'!CE14-'1'!CD14</f>
        <v>77884.472999999998</v>
      </c>
      <c r="DV8" s="173">
        <f>'1'!CF14-'1'!CE14</f>
        <v>104818.484</v>
      </c>
      <c r="DW8" s="173">
        <f>'1'!CG14-'1'!CF14</f>
        <v>443247.60200000001</v>
      </c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</row>
    <row r="9" spans="1:160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73">
        <f>'1'!BP15-'1'!BO15</f>
        <v>37544.480000000003</v>
      </c>
      <c r="DH9" s="173">
        <f>'1'!BQ15-'1'!BP15</f>
        <v>40866.679000000004</v>
      </c>
      <c r="DI9" s="173">
        <f>'1'!BR15-'1'!BQ15</f>
        <v>41230.321999999986</v>
      </c>
      <c r="DJ9" s="173">
        <f>'1'!BS15-'1'!BR15</f>
        <v>40441.157999999996</v>
      </c>
      <c r="DK9" s="173">
        <f>'1'!BT15-'1'!BS15</f>
        <v>26365.90400000001</v>
      </c>
      <c r="DL9" s="173">
        <f>'1'!BU15-'1'!BT15</f>
        <v>48088.752000000008</v>
      </c>
      <c r="DM9" s="173">
        <f>'1'!BV15-'1'!BU15</f>
        <v>55467.156000000017</v>
      </c>
      <c r="DN9" s="173">
        <f>'1'!BW15-'1'!BV15</f>
        <v>39824.464999999967</v>
      </c>
      <c r="DO9" s="173">
        <f>'1'!BX15-'1'!BW15</f>
        <v>38754.782999999996</v>
      </c>
      <c r="DP9" s="173">
        <f>'1'!BY15-'1'!BX15</f>
        <v>35948.121000000043</v>
      </c>
      <c r="DQ9" s="173">
        <f>'1'!BZ15-'1'!BY15</f>
        <v>36750.430999999982</v>
      </c>
      <c r="DR9" s="173">
        <v>57283.148999999998</v>
      </c>
      <c r="DS9" s="173">
        <f>'1'!CC15-'1'!CB15</f>
        <v>47780.128000000004</v>
      </c>
      <c r="DT9" s="173">
        <f>'1'!CD15-'1'!CC15</f>
        <v>43479.033999999985</v>
      </c>
      <c r="DU9" s="173">
        <f>'1'!CE15-'1'!CD15</f>
        <v>49427.97100000002</v>
      </c>
      <c r="DV9" s="173">
        <f>'1'!CF15-'1'!CE15</f>
        <v>39882.815999999992</v>
      </c>
      <c r="DW9" s="173">
        <f>'1'!CG15-'1'!CF15</f>
        <v>37234.499000000011</v>
      </c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</row>
    <row r="10" spans="1:160" s="77" customFormat="1" ht="15" customHeight="1">
      <c r="A10" s="25" t="s">
        <v>6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73">
        <f>'1'!BP16-'1'!BO16</f>
        <v>258501.93500000003</v>
      </c>
      <c r="DH10" s="173">
        <f>'1'!BQ16-'1'!BP16</f>
        <v>8460.6209999999846</v>
      </c>
      <c r="DI10" s="173">
        <f>'1'!BR16-'1'!BQ16</f>
        <v>210513.09199999995</v>
      </c>
      <c r="DJ10" s="173">
        <f>'1'!BS16-'1'!BR16</f>
        <v>98076.59600000002</v>
      </c>
      <c r="DK10" s="173">
        <f>'1'!BT16-'1'!BS16</f>
        <v>17001.777000000002</v>
      </c>
      <c r="DL10" s="173">
        <f>'1'!BU16-'1'!BT16</f>
        <v>216351.62199999997</v>
      </c>
      <c r="DM10" s="173">
        <f>'1'!BV16-'1'!BU16</f>
        <v>73018.22900000005</v>
      </c>
      <c r="DN10" s="173">
        <f>'1'!BW16-'1'!BV16</f>
        <v>48172.45299999998</v>
      </c>
      <c r="DO10" s="173">
        <f>'1'!BX16-'1'!BW16</f>
        <v>16310.769000000088</v>
      </c>
      <c r="DP10" s="173">
        <f>'1'!BY16-'1'!BX16</f>
        <v>213370.875</v>
      </c>
      <c r="DQ10" s="173">
        <f>'1'!BZ16-'1'!BY16</f>
        <v>90602.706000000006</v>
      </c>
      <c r="DR10" s="173">
        <v>327834.74400000001</v>
      </c>
      <c r="DS10" s="173">
        <f>'1'!CC16-'1'!CB16</f>
        <v>219997.24000000005</v>
      </c>
      <c r="DT10" s="173">
        <f>'1'!CD16-'1'!CC16</f>
        <v>143295.9709999999</v>
      </c>
      <c r="DU10" s="173">
        <f>'1'!CE16-'1'!CD16</f>
        <v>187049.61200000008</v>
      </c>
      <c r="DV10" s="173">
        <f>'1'!CF16-'1'!CE16</f>
        <v>382352.75699999998</v>
      </c>
      <c r="DW10" s="173">
        <f>'1'!CG16-'1'!CF16</f>
        <v>133342.14800000004</v>
      </c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</row>
    <row r="11" spans="1:160" s="77" customFormat="1" ht="15" customHeight="1">
      <c r="A11" s="8" t="s">
        <v>7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73">
        <f>'1'!BP17-'1'!BO17</f>
        <v>81.142999999999986</v>
      </c>
      <c r="DH11" s="173">
        <f>'1'!BQ17-'1'!BP17</f>
        <v>378.04100000000005</v>
      </c>
      <c r="DI11" s="173">
        <f>'1'!BR17-'1'!BQ17</f>
        <v>135.92399999999998</v>
      </c>
      <c r="DJ11" s="173">
        <f>'1'!BS17-'1'!BR17</f>
        <v>92.967999999999961</v>
      </c>
      <c r="DK11" s="173">
        <f>'1'!BT17-'1'!BS17</f>
        <v>140.98400000000004</v>
      </c>
      <c r="DL11" s="173">
        <f>'1'!BU17-'1'!BT17</f>
        <v>134.79699999999991</v>
      </c>
      <c r="DM11" s="173">
        <f>'1'!BV17-'1'!BU17</f>
        <v>125.66200000000003</v>
      </c>
      <c r="DN11" s="173">
        <f>'1'!BW17-'1'!BV17</f>
        <v>415.923</v>
      </c>
      <c r="DO11" s="173">
        <f>'1'!BX17-'1'!BW17</f>
        <v>-28.394000000000005</v>
      </c>
      <c r="DP11" s="173">
        <f>'1'!BY17-'1'!BX17</f>
        <v>540.76100000000019</v>
      </c>
      <c r="DQ11" s="173">
        <f>'1'!BZ17-'1'!BY17</f>
        <v>-46.667000000000371</v>
      </c>
      <c r="DR11" s="173">
        <v>114.06399999999999</v>
      </c>
      <c r="DS11" s="173">
        <f>'1'!CC17-'1'!CB17</f>
        <v>59.195999999999998</v>
      </c>
      <c r="DT11" s="173">
        <f>'1'!CD17-'1'!CC17</f>
        <v>227.97899999999998</v>
      </c>
      <c r="DU11" s="173">
        <f>'1'!CE17-'1'!CD17</f>
        <v>137.28800000000007</v>
      </c>
      <c r="DV11" s="173">
        <f>'1'!CF17-'1'!CE17</f>
        <v>194.56200000000001</v>
      </c>
      <c r="DW11" s="173">
        <f>'1'!CG17-'1'!CF17</f>
        <v>207.34399999999994</v>
      </c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</row>
    <row r="12" spans="1:160" s="77" customFormat="1" ht="15" customHeight="1">
      <c r="A12" s="22" t="s">
        <v>8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72">
        <f>'1'!BP18-'1'!BO18</f>
        <v>1410804.2549999997</v>
      </c>
      <c r="DH12" s="172">
        <f>'1'!BQ18-'1'!BP18</f>
        <v>1353313.6140000005</v>
      </c>
      <c r="DI12" s="172">
        <f>'1'!BR18-'1'!BQ18</f>
        <v>1300627.878</v>
      </c>
      <c r="DJ12" s="172">
        <f>'1'!BS18-'1'!BR18</f>
        <v>1285511.2979999995</v>
      </c>
      <c r="DK12" s="172">
        <f>'1'!BT18-'1'!BS18</f>
        <v>1387062.6690000007</v>
      </c>
      <c r="DL12" s="172">
        <f>'1'!BU18-'1'!BT18</f>
        <v>1233758.4669999992</v>
      </c>
      <c r="DM12" s="172">
        <f>'1'!BV18-'1'!BU18</f>
        <v>1277311.9980000015</v>
      </c>
      <c r="DN12" s="172">
        <f>'1'!BW18-'1'!BV18</f>
        <v>1228203.9879999962</v>
      </c>
      <c r="DO12" s="172">
        <f>'1'!BX18-'1'!BW18</f>
        <v>1416444.3940000031</v>
      </c>
      <c r="DP12" s="172">
        <f>'1'!BY18-'1'!BX18</f>
        <v>1471104.6449999996</v>
      </c>
      <c r="DQ12" s="172">
        <f>'1'!BZ18-'1'!BY18</f>
        <v>2516060.8440000024</v>
      </c>
      <c r="DR12" s="172">
        <v>1303627.6510000001</v>
      </c>
      <c r="DS12" s="172">
        <f>'1'!CC18-'1'!CB18</f>
        <v>1427917.6090000002</v>
      </c>
      <c r="DT12" s="172">
        <f>'1'!CD18-'1'!CC18</f>
        <v>1322792.966</v>
      </c>
      <c r="DU12" s="172">
        <f>'1'!CE18-'1'!CD18</f>
        <v>1553303.541999999</v>
      </c>
      <c r="DV12" s="172">
        <f>'1'!CF18-'1'!CE18</f>
        <v>1362544.1009999998</v>
      </c>
      <c r="DW12" s="172">
        <f>'1'!CG18-'1'!CF18</f>
        <v>1438872.2280000001</v>
      </c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</row>
    <row r="13" spans="1:160" s="77" customFormat="1" ht="15" customHeight="1">
      <c r="A13" s="25" t="s">
        <v>9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173">
        <v>162519.83900000001</v>
      </c>
      <c r="DG13" s="173">
        <f>'1'!BP19-'1'!BO19</f>
        <v>268167.88399999996</v>
      </c>
      <c r="DH13" s="173">
        <f>'1'!BQ19-'1'!BP19</f>
        <v>280874.82999999996</v>
      </c>
      <c r="DI13" s="173">
        <f>'1'!BR19-'1'!BQ19</f>
        <v>280440.52600000007</v>
      </c>
      <c r="DJ13" s="173">
        <f>'1'!BS19-'1'!BR19</f>
        <v>290130.30200000003</v>
      </c>
      <c r="DK13" s="173">
        <f>'1'!BT19-'1'!BS19</f>
        <v>393562.53499999992</v>
      </c>
      <c r="DL13" s="173">
        <f>'1'!BU19-'1'!BT19</f>
        <v>301259.39899999998</v>
      </c>
      <c r="DM13" s="173">
        <f>'1'!BV19-'1'!BU19</f>
        <v>257755.70200000005</v>
      </c>
      <c r="DN13" s="173">
        <f>'1'!BW19-'1'!BV19</f>
        <v>265406.22500000009</v>
      </c>
      <c r="DO13" s="173">
        <f>'1'!BX19-'1'!BW19</f>
        <v>301408.95200000005</v>
      </c>
      <c r="DP13" s="173">
        <f>'1'!BY19-'1'!BX19</f>
        <v>321440.65899999999</v>
      </c>
      <c r="DQ13" s="173">
        <f>'1'!BZ19-'1'!BY19</f>
        <v>478462.86100000003</v>
      </c>
      <c r="DR13" s="173">
        <v>223838.76</v>
      </c>
      <c r="DS13" s="173">
        <f>'1'!CC19-'1'!CB19</f>
        <v>323655.63</v>
      </c>
      <c r="DT13" s="173">
        <f>'1'!CD19-'1'!CC19</f>
        <v>326712.97699999996</v>
      </c>
      <c r="DU13" s="173">
        <f>'1'!CE19-'1'!CD19</f>
        <v>325691.16600000008</v>
      </c>
      <c r="DV13" s="173">
        <f>'1'!CF19-'1'!CE19</f>
        <v>348178.33400000003</v>
      </c>
      <c r="DW13" s="173">
        <f>'1'!CG19-'1'!CF19</f>
        <v>426185.62699999986</v>
      </c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</row>
    <row r="14" spans="1:160" s="77" customFormat="1" ht="15" customHeight="1">
      <c r="A14" s="25" t="s">
        <v>10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73">
        <f>'1'!BP20-'1'!BO20</f>
        <v>153431.13</v>
      </c>
      <c r="DH14" s="173">
        <f>'1'!BQ20-'1'!BP20</f>
        <v>173666.40299999999</v>
      </c>
      <c r="DI14" s="173">
        <f>'1'!BR20-'1'!BQ20</f>
        <v>152022.00299999997</v>
      </c>
      <c r="DJ14" s="173">
        <f>'1'!BS20-'1'!BR20</f>
        <v>148524.5340000001</v>
      </c>
      <c r="DK14" s="173">
        <f>'1'!BT20-'1'!BS20</f>
        <v>153439.31799999997</v>
      </c>
      <c r="DL14" s="173">
        <f>'1'!BU20-'1'!BT20</f>
        <v>152421.23599999992</v>
      </c>
      <c r="DM14" s="173">
        <f>'1'!BV20-'1'!BU20</f>
        <v>158436.74</v>
      </c>
      <c r="DN14" s="173">
        <f>'1'!BW20-'1'!BV20</f>
        <v>170572.69200000004</v>
      </c>
      <c r="DO14" s="173">
        <f>'1'!BX20-'1'!BW20</f>
        <v>175977.89400000009</v>
      </c>
      <c r="DP14" s="173">
        <f>'1'!BY20-'1'!BX20</f>
        <v>182784.19999999995</v>
      </c>
      <c r="DQ14" s="173">
        <f>'1'!BZ20-'1'!BY20</f>
        <v>543953.18099999987</v>
      </c>
      <c r="DR14" s="173">
        <v>159800.26199999999</v>
      </c>
      <c r="DS14" s="173">
        <f>'1'!CC20-'1'!CB20</f>
        <v>160653.74200000003</v>
      </c>
      <c r="DT14" s="173">
        <f>'1'!CD20-'1'!CC20</f>
        <v>137812.24599999998</v>
      </c>
      <c r="DU14" s="173">
        <f>'1'!CE20-'1'!CD20</f>
        <v>154354.46999999997</v>
      </c>
      <c r="DV14" s="173">
        <f>'1'!CF20-'1'!CE20</f>
        <v>152661.94000000006</v>
      </c>
      <c r="DW14" s="173">
        <f>'1'!CG20-'1'!CF20</f>
        <v>161689.73899999994</v>
      </c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</row>
    <row r="15" spans="1:160" s="77" customFormat="1" ht="15" customHeight="1">
      <c r="A15" s="25" t="s">
        <v>11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73">
        <f>'1'!BP21-'1'!BO21</f>
        <v>48215.86</v>
      </c>
      <c r="DH15" s="173">
        <f>'1'!BQ21-'1'!BP21</f>
        <v>19736.156000000003</v>
      </c>
      <c r="DI15" s="173">
        <f>'1'!BR21-'1'!BQ21</f>
        <v>12163.562000000005</v>
      </c>
      <c r="DJ15" s="173">
        <f>'1'!BS21-'1'!BR21</f>
        <v>68411.877999999982</v>
      </c>
      <c r="DK15" s="173">
        <f>'1'!BT21-'1'!BS21</f>
        <v>3473.176999999996</v>
      </c>
      <c r="DL15" s="173">
        <f>'1'!BU21-'1'!BT21</f>
        <v>3128.9040000000095</v>
      </c>
      <c r="DM15" s="173">
        <f>'1'!BV21-'1'!BU21</f>
        <v>8276.6000000000058</v>
      </c>
      <c r="DN15" s="173">
        <f>'1'!BW21-'1'!BV21</f>
        <v>18878.344000000012</v>
      </c>
      <c r="DO15" s="173">
        <f>'1'!BX21-'1'!BW21</f>
        <v>16582.597999999998</v>
      </c>
      <c r="DP15" s="173">
        <f>'1'!BY21-'1'!BX21</f>
        <v>22174.156999999977</v>
      </c>
      <c r="DQ15" s="173">
        <f>'1'!BZ21-'1'!BY21</f>
        <v>3023.6110000000044</v>
      </c>
      <c r="DR15" s="173">
        <v>43141.928</v>
      </c>
      <c r="DS15" s="173">
        <f>'1'!CC21-'1'!CB21</f>
        <v>51354.168000000005</v>
      </c>
      <c r="DT15" s="173">
        <f>'1'!CD21-'1'!CC21</f>
        <v>49543.020999999993</v>
      </c>
      <c r="DU15" s="173">
        <f>'1'!CE21-'1'!CD21</f>
        <v>49204.991999999998</v>
      </c>
      <c r="DV15" s="173">
        <f>'1'!CF21-'1'!CE21</f>
        <v>52893.782999999996</v>
      </c>
      <c r="DW15" s="173">
        <f>'1'!CG21-'1'!CF21</f>
        <v>4673.5219999999972</v>
      </c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</row>
    <row r="16" spans="1:160" s="77" customFormat="1" ht="15" customHeight="1">
      <c r="A16" s="25" t="s">
        <v>12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73">
        <f>'1'!BP22-'1'!BO22</f>
        <v>441898.65</v>
      </c>
      <c r="DH16" s="173">
        <f>'1'!BQ22-'1'!BP22</f>
        <v>366255.53399999999</v>
      </c>
      <c r="DI16" s="173">
        <f>'1'!BR22-'1'!BQ22</f>
        <v>317933.56699999992</v>
      </c>
      <c r="DJ16" s="173">
        <f>'1'!BS22-'1'!BR22</f>
        <v>288936.9850000001</v>
      </c>
      <c r="DK16" s="173">
        <f>'1'!BT22-'1'!BS22</f>
        <v>274461.82499999995</v>
      </c>
      <c r="DL16" s="173">
        <f>'1'!BU22-'1'!BT22</f>
        <v>278061.69999999995</v>
      </c>
      <c r="DM16" s="173">
        <f>'1'!BV22-'1'!BU22</f>
        <v>266142.41300000018</v>
      </c>
      <c r="DN16" s="173">
        <f>'1'!BW22-'1'!BV22</f>
        <v>261564.11700000009</v>
      </c>
      <c r="DO16" s="173">
        <f>'1'!BX22-'1'!BW22</f>
        <v>308407.12099999981</v>
      </c>
      <c r="DP16" s="173">
        <f>'1'!BY22-'1'!BX22</f>
        <v>360270.34200000018</v>
      </c>
      <c r="DQ16" s="173">
        <f>'1'!BZ22-'1'!BY22</f>
        <v>652034.43299999973</v>
      </c>
      <c r="DR16" s="173">
        <v>321531.875</v>
      </c>
      <c r="DS16" s="173">
        <f>'1'!CC22-'1'!CB22</f>
        <v>243641.05200000003</v>
      </c>
      <c r="DT16" s="173">
        <f>'1'!CD22-'1'!CC22</f>
        <v>311617.13</v>
      </c>
      <c r="DU16" s="173">
        <f>'1'!CE22-'1'!CD22</f>
        <v>448047.40500000003</v>
      </c>
      <c r="DV16" s="173">
        <f>'1'!CF22-'1'!CE22</f>
        <v>276152.98699999996</v>
      </c>
      <c r="DW16" s="173">
        <f>'1'!CG22-'1'!CF22</f>
        <v>297706.32599999988</v>
      </c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</row>
    <row r="17" spans="1:160" s="77" customFormat="1" ht="15" customHeight="1">
      <c r="A17" s="25" t="s">
        <v>13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73">
        <f>'1'!BP23-'1'!BO23</f>
        <v>407204.36799999996</v>
      </c>
      <c r="DH17" s="173">
        <f>'1'!BQ23-'1'!BP23</f>
        <v>417870.09900000005</v>
      </c>
      <c r="DI17" s="173">
        <f>'1'!BR23-'1'!BQ23</f>
        <v>418779.90299999993</v>
      </c>
      <c r="DJ17" s="173">
        <f>'1'!BS23-'1'!BR23</f>
        <v>377391.91599999997</v>
      </c>
      <c r="DK17" s="173">
        <f>'1'!BT23-'1'!BS23</f>
        <v>394419.79700000025</v>
      </c>
      <c r="DL17" s="173">
        <f>'1'!BU23-'1'!BT23</f>
        <v>353261.48999999976</v>
      </c>
      <c r="DM17" s="173">
        <f>'1'!BV23-'1'!BU23</f>
        <v>420584.63200000022</v>
      </c>
      <c r="DN17" s="173">
        <f>'1'!BW23-'1'!BV23</f>
        <v>361264.73399999971</v>
      </c>
      <c r="DO17" s="173">
        <f>'1'!BX23-'1'!BW23</f>
        <v>447415.49100000039</v>
      </c>
      <c r="DP17" s="173">
        <f>'1'!BY23-'1'!BX23</f>
        <v>416534.52100000018</v>
      </c>
      <c r="DQ17" s="173">
        <f>'1'!BZ23-'1'!BY23</f>
        <v>385554.75399999972</v>
      </c>
      <c r="DR17" s="173">
        <v>456505.84</v>
      </c>
      <c r="DS17" s="173">
        <f>'1'!CC23-'1'!CB23</f>
        <v>425000.43099999992</v>
      </c>
      <c r="DT17" s="173">
        <f>'1'!CD23-'1'!CC23</f>
        <v>397740.48900000006</v>
      </c>
      <c r="DU17" s="173">
        <f>'1'!CE23-'1'!CD23</f>
        <v>454898.11800000002</v>
      </c>
      <c r="DV17" s="173">
        <f>'1'!CF23-'1'!CE23</f>
        <v>418943.79799999995</v>
      </c>
      <c r="DW17" s="173">
        <f>'1'!CG23-'1'!CF23</f>
        <v>415298.07899999991</v>
      </c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</row>
    <row r="18" spans="1:160" s="77" customFormat="1" ht="15" customHeight="1">
      <c r="A18" s="25" t="s">
        <v>14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73">
        <f>'1'!BP24-'1'!BO24</f>
        <v>49589.114000000001</v>
      </c>
      <c r="DH18" s="173">
        <f>'1'!BQ24-'1'!BP24</f>
        <v>62456.088000000018</v>
      </c>
      <c r="DI18" s="173">
        <f>'1'!BR24-'1'!BQ24</f>
        <v>85455.892999999982</v>
      </c>
      <c r="DJ18" s="173">
        <f>'1'!BS24-'1'!BR24</f>
        <v>81711.911000000022</v>
      </c>
      <c r="DK18" s="173">
        <f>'1'!BT24-'1'!BS24</f>
        <v>124719.62299999996</v>
      </c>
      <c r="DL18" s="173">
        <f>'1'!BU24-'1'!BT24</f>
        <v>106856.36599999998</v>
      </c>
      <c r="DM18" s="173">
        <f>'1'!BV24-'1'!BU24</f>
        <v>134463.66600000008</v>
      </c>
      <c r="DN18" s="173">
        <f>'1'!BW24-'1'!BV24</f>
        <v>116044.13099999994</v>
      </c>
      <c r="DO18" s="173">
        <f>'1'!BX24-'1'!BW24</f>
        <v>130088.89100000006</v>
      </c>
      <c r="DP18" s="173">
        <f>'1'!BY24-'1'!BX24</f>
        <v>116129.07799999986</v>
      </c>
      <c r="DQ18" s="173">
        <f>'1'!BZ24-'1'!BY24</f>
        <v>368167.37600000016</v>
      </c>
      <c r="DR18" s="173">
        <v>65372.525999999998</v>
      </c>
      <c r="DS18" s="173">
        <f>'1'!CC24-'1'!CB24</f>
        <v>187115.83000000002</v>
      </c>
      <c r="DT18" s="173">
        <f>'1'!CD24-'1'!CC24</f>
        <v>45996.530999999988</v>
      </c>
      <c r="DU18" s="173">
        <f>'1'!CE24-'1'!CD24</f>
        <v>89184.071999999986</v>
      </c>
      <c r="DV18" s="173">
        <f>'1'!CF24-'1'!CE24</f>
        <v>81826.278000000049</v>
      </c>
      <c r="DW18" s="173">
        <f>'1'!CG24-'1'!CF24</f>
        <v>90439.352000000014</v>
      </c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</row>
    <row r="19" spans="1:160" s="77" customFormat="1" ht="15" customHeight="1">
      <c r="A19" s="8" t="s">
        <v>15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73">
        <f>'1'!BP25-'1'!BO25</f>
        <v>42297.249000000003</v>
      </c>
      <c r="DH19" s="173">
        <f>'1'!BQ25-'1'!BP25</f>
        <v>32454.504000000001</v>
      </c>
      <c r="DI19" s="173">
        <f>'1'!BR25-'1'!BQ25</f>
        <v>33832.423999999999</v>
      </c>
      <c r="DJ19" s="173">
        <f>'1'!BS25-'1'!BR25</f>
        <v>30403.771999999997</v>
      </c>
      <c r="DK19" s="173">
        <f>'1'!BT25-'1'!BS25</f>
        <v>42986.394</v>
      </c>
      <c r="DL19" s="173">
        <f>'1'!BU25-'1'!BT25</f>
        <v>38769.372000000003</v>
      </c>
      <c r="DM19" s="173">
        <f>'1'!BV25-'1'!BU25</f>
        <v>31652.244999999995</v>
      </c>
      <c r="DN19" s="173">
        <f>'1'!BW25-'1'!BV25</f>
        <v>34473.744999999995</v>
      </c>
      <c r="DO19" s="173">
        <f>'1'!BX25-'1'!BW25</f>
        <v>36563.446999999986</v>
      </c>
      <c r="DP19" s="173">
        <f>'1'!BY25-'1'!BX25</f>
        <v>51771.688000000024</v>
      </c>
      <c r="DQ19" s="173">
        <f>'1'!BZ25-'1'!BY25</f>
        <v>84864.627999999968</v>
      </c>
      <c r="DR19" s="173">
        <v>33436.46</v>
      </c>
      <c r="DS19" s="173">
        <f>'1'!CC25-'1'!CB25</f>
        <v>36496.756000000001</v>
      </c>
      <c r="DT19" s="173">
        <f>'1'!CD25-'1'!CC25</f>
        <v>53370.572</v>
      </c>
      <c r="DU19" s="173">
        <f>'1'!CE25-'1'!CD25</f>
        <v>31923.318999999989</v>
      </c>
      <c r="DV19" s="173">
        <f>'1'!CF25-'1'!CE25</f>
        <v>31886.981</v>
      </c>
      <c r="DW19" s="173">
        <f>'1'!CG25-'1'!CF25</f>
        <v>42879.583000000013</v>
      </c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</row>
    <row r="20" spans="1:160" s="76" customFormat="1" ht="15" customHeight="1">
      <c r="A20" s="28" t="s">
        <v>16</v>
      </c>
      <c r="B20" s="6">
        <f t="shared" ref="B20:M20" si="28">B21-B22</f>
        <v>64036.408440000145</v>
      </c>
      <c r="C20" s="6">
        <f t="shared" si="28"/>
        <v>-35769.753000000026</v>
      </c>
      <c r="D20" s="6">
        <f t="shared" si="28"/>
        <v>-79528.520599999931</v>
      </c>
      <c r="E20" s="6">
        <f t="shared" si="28"/>
        <v>-31617.244479999761</v>
      </c>
      <c r="F20" s="6">
        <f t="shared" si="28"/>
        <v>86436.632369999948</v>
      </c>
      <c r="G20" s="6">
        <f t="shared" si="28"/>
        <v>216042.11429000006</v>
      </c>
      <c r="H20" s="6">
        <f t="shared" si="28"/>
        <v>16349.067570000188</v>
      </c>
      <c r="I20" s="6">
        <f t="shared" si="28"/>
        <v>49425.088450000156</v>
      </c>
      <c r="J20" s="6">
        <f t="shared" si="28"/>
        <v>13523.391199999955</v>
      </c>
      <c r="K20" s="6">
        <f t="shared" si="28"/>
        <v>-63079.475259999977</v>
      </c>
      <c r="L20" s="6">
        <f t="shared" si="28"/>
        <v>-157382.01886999985</v>
      </c>
      <c r="M20" s="6">
        <f t="shared" si="28"/>
        <v>-391474.97858000023</v>
      </c>
      <c r="N20" s="6">
        <f t="shared" ref="N20:W20" si="29">N21-N22</f>
        <v>70449.853129999945</v>
      </c>
      <c r="O20" s="6">
        <f t="shared" si="29"/>
        <v>-96460.673860000214</v>
      </c>
      <c r="P20" s="6">
        <f t="shared" si="29"/>
        <v>-5069.5662799999118</v>
      </c>
      <c r="Q20" s="6">
        <f t="shared" si="29"/>
        <v>127440.67003000004</v>
      </c>
      <c r="R20" s="6">
        <f t="shared" si="29"/>
        <v>87297.660309999948</v>
      </c>
      <c r="S20" s="6">
        <f t="shared" si="29"/>
        <v>-21675.68452000001</v>
      </c>
      <c r="T20" s="6">
        <f t="shared" si="29"/>
        <v>-62919.733189999708</v>
      </c>
      <c r="U20" s="6">
        <f t="shared" si="29"/>
        <v>113059.39534000005</v>
      </c>
      <c r="V20" s="6">
        <f t="shared" si="29"/>
        <v>-71600.947970000037</v>
      </c>
      <c r="W20" s="6">
        <f t="shared" si="29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85">
        <f>'1'!BV26-'1'!BU26</f>
        <v>-6109</v>
      </c>
      <c r="DN20" s="85">
        <f>'1'!BW26-'1'!BV26</f>
        <v>-1519</v>
      </c>
      <c r="DO20" s="85">
        <f>'1'!BX26-'1'!BW26</f>
        <v>-206805</v>
      </c>
      <c r="DP20" s="85">
        <f>'1'!BY26-'1'!BX26</f>
        <v>-93577</v>
      </c>
      <c r="DQ20" s="85">
        <f>'1'!BZ26-'1'!BY26</f>
        <v>-959600</v>
      </c>
      <c r="DR20" s="85">
        <v>166775</v>
      </c>
      <c r="DS20" s="85">
        <f>'1'!CC26-'1'!CB26</f>
        <v>-114082</v>
      </c>
      <c r="DT20" s="85">
        <f>'1'!CD26-'1'!CC26</f>
        <v>-78964</v>
      </c>
      <c r="DU20" s="85">
        <f>'1'!CE26-'1'!CD26</f>
        <v>-148989</v>
      </c>
      <c r="DV20" s="85">
        <f>'1'!CF26-'1'!CE26</f>
        <v>351268</v>
      </c>
      <c r="DW20" s="85">
        <f>'1'!CG26-'1'!CF26</f>
        <v>332343</v>
      </c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</row>
    <row r="21" spans="1:160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73">
        <f>'1'!BP27-'1'!BO27</f>
        <v>1715536</v>
      </c>
      <c r="DH21" s="173">
        <f>'1'!BQ27-'1'!BP27</f>
        <v>1019919</v>
      </c>
      <c r="DI21" s="173">
        <f>'1'!BR27-'1'!BQ27</f>
        <v>420767</v>
      </c>
      <c r="DJ21" s="173">
        <f>'1'!BS27-'1'!BR27</f>
        <v>2567520</v>
      </c>
      <c r="DK21" s="173">
        <f>'1'!BT27-'1'!BS27</f>
        <v>-267672</v>
      </c>
      <c r="DL21" s="173">
        <f>'1'!BU27-'1'!BT27</f>
        <v>1241741</v>
      </c>
      <c r="DM21" s="173">
        <f>'1'!BV27-'1'!BU27</f>
        <v>1050106</v>
      </c>
      <c r="DN21" s="173">
        <f>'1'!BW27-'1'!BV27</f>
        <v>1044819</v>
      </c>
      <c r="DO21" s="173">
        <f>'1'!BX27-'1'!BW27</f>
        <v>1033595</v>
      </c>
      <c r="DP21" s="173">
        <f>'1'!BY27-'1'!BX27</f>
        <v>1129578</v>
      </c>
      <c r="DQ21" s="173">
        <f>'1'!BZ27-'1'!BY27</f>
        <v>1152846</v>
      </c>
      <c r="DR21" s="173">
        <v>1342740</v>
      </c>
      <c r="DS21" s="173">
        <f>'1'!CC27-'1'!CB27</f>
        <v>1110583</v>
      </c>
      <c r="DT21" s="173">
        <f>'1'!CD27-'1'!CC27</f>
        <v>1050083</v>
      </c>
      <c r="DU21" s="173">
        <f>'1'!CE27-'1'!CD27</f>
        <v>1240633</v>
      </c>
      <c r="DV21" s="173">
        <f>'1'!CF27-'1'!CE27</f>
        <v>1484666</v>
      </c>
      <c r="DW21" s="173">
        <f>'1'!CG27-'1'!CF27</f>
        <v>1585954</v>
      </c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</row>
    <row r="22" spans="1:160" s="77" customFormat="1" ht="15" customHeight="1">
      <c r="A22" s="25" t="s">
        <v>8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73">
        <f>'1'!BP28-'1'!BO28</f>
        <v>1706784</v>
      </c>
      <c r="DH22" s="173">
        <f>'1'!BQ28-'1'!BP28</f>
        <v>1431299</v>
      </c>
      <c r="DI22" s="173">
        <f>'1'!BR28-'1'!BQ28</f>
        <v>372576</v>
      </c>
      <c r="DJ22" s="173">
        <f>'1'!BS28-'1'!BR28</f>
        <v>2406369</v>
      </c>
      <c r="DK22" s="173">
        <f>'1'!BT28-'1'!BS28</f>
        <v>-113053</v>
      </c>
      <c r="DL22" s="173">
        <f>'1'!BU28-'1'!BT28</f>
        <v>1031700</v>
      </c>
      <c r="DM22" s="173">
        <f>'1'!BV28-'1'!BU28</f>
        <v>1056215</v>
      </c>
      <c r="DN22" s="173">
        <f>'1'!BW28-'1'!BV28</f>
        <v>1046338</v>
      </c>
      <c r="DO22" s="173">
        <f>'1'!BX28-'1'!BW28</f>
        <v>1240400</v>
      </c>
      <c r="DP22" s="173">
        <f>'1'!BY28-'1'!BX28</f>
        <v>1223155</v>
      </c>
      <c r="DQ22" s="173">
        <f>'1'!BZ28-'1'!BY28</f>
        <v>2112446</v>
      </c>
      <c r="DR22" s="173">
        <v>1175965</v>
      </c>
      <c r="DS22" s="173">
        <f>'1'!CC28-'1'!CB28</f>
        <v>1224665</v>
      </c>
      <c r="DT22" s="173">
        <f>'1'!CD28-'1'!CC28</f>
        <v>1129047</v>
      </c>
      <c r="DU22" s="173">
        <f>'1'!CE28-'1'!CD28</f>
        <v>1389622</v>
      </c>
      <c r="DV22" s="173">
        <f>'1'!CF28-'1'!CE28</f>
        <v>1133398</v>
      </c>
      <c r="DW22" s="173">
        <f>'1'!CG28-'1'!CF28</f>
        <v>1253611</v>
      </c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</row>
    <row r="23" spans="1:160" s="76" customFormat="1" ht="15" customHeight="1">
      <c r="A23" s="28" t="s">
        <v>17</v>
      </c>
      <c r="B23" s="6">
        <f t="shared" ref="B23:N23" si="30">B24-B25</f>
        <v>33260.755569999979</v>
      </c>
      <c r="C23" s="6">
        <f t="shared" si="30"/>
        <v>-33571.760830000043</v>
      </c>
      <c r="D23" s="6">
        <f t="shared" si="30"/>
        <v>-79946.533859999967</v>
      </c>
      <c r="E23" s="6">
        <f t="shared" si="30"/>
        <v>-1085.7182200000971</v>
      </c>
      <c r="F23" s="6">
        <f t="shared" si="30"/>
        <v>44687.930449999985</v>
      </c>
      <c r="G23" s="6">
        <f t="shared" si="30"/>
        <v>217242.68502999994</v>
      </c>
      <c r="H23" s="6">
        <f t="shared" si="30"/>
        <v>-8189.4366899999441</v>
      </c>
      <c r="I23" s="6">
        <f t="shared" si="30"/>
        <v>23956.386670000094</v>
      </c>
      <c r="J23" s="6">
        <f t="shared" si="30"/>
        <v>22441.390190000006</v>
      </c>
      <c r="K23" s="6">
        <f t="shared" si="30"/>
        <v>-74756.53781999991</v>
      </c>
      <c r="L23" s="6">
        <f t="shared" si="30"/>
        <v>-158897.42370000004</v>
      </c>
      <c r="M23" s="6">
        <f t="shared" si="30"/>
        <v>-390910.41116000002</v>
      </c>
      <c r="N23" s="6">
        <f t="shared" si="30"/>
        <v>41492.084689999989</v>
      </c>
      <c r="O23" s="6">
        <f t="shared" ref="O23:W23" si="31">O24-O25</f>
        <v>-91743.045259999984</v>
      </c>
      <c r="P23" s="6">
        <f t="shared" si="31"/>
        <v>33964.095859999943</v>
      </c>
      <c r="Q23" s="6">
        <f t="shared" si="31"/>
        <v>117639.3283200002</v>
      </c>
      <c r="R23" s="6">
        <f t="shared" si="31"/>
        <v>53160.925479999976</v>
      </c>
      <c r="S23" s="6">
        <f t="shared" si="31"/>
        <v>-3707.6821200000704</v>
      </c>
      <c r="T23" s="6">
        <f t="shared" si="31"/>
        <v>-93968.616989999893</v>
      </c>
      <c r="U23" s="6">
        <f t="shared" si="31"/>
        <v>87535.837600000086</v>
      </c>
      <c r="V23" s="6">
        <f t="shared" si="31"/>
        <v>-50178.648909999873</v>
      </c>
      <c r="W23" s="6">
        <f t="shared" si="31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85">
        <f>'1'!BV29-'1'!BU29</f>
        <v>-26561.408999999985</v>
      </c>
      <c r="DN23" s="85">
        <f>'1'!BW29-'1'!BV29</f>
        <v>-64729.896999999881</v>
      </c>
      <c r="DO23" s="85">
        <f>'1'!BX29-'1'!BW29</f>
        <v>-253457.17699999921</v>
      </c>
      <c r="DP23" s="85">
        <f>'1'!BY29-'1'!BX29</f>
        <v>-87529.517000001855</v>
      </c>
      <c r="DQ23" s="85">
        <f>'1'!BZ29-'1'!BY29</f>
        <v>-958560.44499999844</v>
      </c>
      <c r="DR23" s="85">
        <v>111979.60499999998</v>
      </c>
      <c r="DS23" s="85">
        <f>'1'!CC29-'1'!CB29</f>
        <v>-134250.83499999996</v>
      </c>
      <c r="DT23" s="85">
        <f>'1'!CD29-'1'!CC29</f>
        <v>-103808.37699999986</v>
      </c>
      <c r="DU23" s="85">
        <f>'1'!CE29-'1'!CD29</f>
        <v>-247654.10000000056</v>
      </c>
      <c r="DV23" s="85">
        <f>'1'!CF29-'1'!CE29</f>
        <v>329094.82799999975</v>
      </c>
      <c r="DW23" s="85">
        <f>'1'!CG29-'1'!CF29</f>
        <v>301068.29300000053</v>
      </c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</row>
    <row r="24" spans="1:160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73">
        <f>'1'!BP30-'1'!BO30</f>
        <v>791517.95499999996</v>
      </c>
      <c r="DH24" s="173">
        <f>'1'!BQ30-'1'!BP30</f>
        <v>533224.21400000015</v>
      </c>
      <c r="DI24" s="173">
        <f>'1'!BR30-'1'!BQ30</f>
        <v>895993.7359999998</v>
      </c>
      <c r="DJ24" s="173">
        <f>'1'!BS30-'1'!BR30</f>
        <v>845157.91200000001</v>
      </c>
      <c r="DK24" s="173">
        <f>'1'!BT30-'1'!BS30</f>
        <v>760374.0129999998</v>
      </c>
      <c r="DL24" s="173">
        <f>'1'!BU30-'1'!BT30</f>
        <v>871539.88400000054</v>
      </c>
      <c r="DM24" s="173">
        <f>'1'!BV30-'1'!BU30</f>
        <v>678022.74699999951</v>
      </c>
      <c r="DN24" s="173">
        <f>'1'!BW30-'1'!BV30</f>
        <v>678643.79200000037</v>
      </c>
      <c r="DO24" s="173">
        <f>'1'!BX30-'1'!BW30</f>
        <v>689799.53000000026</v>
      </c>
      <c r="DP24" s="173">
        <f>'1'!BY30-'1'!BX30</f>
        <v>777169.42199999932</v>
      </c>
      <c r="DQ24" s="173">
        <f>'1'!BZ30-'1'!BY30</f>
        <v>799044.44299999997</v>
      </c>
      <c r="DR24" s="173">
        <v>921874.01300000004</v>
      </c>
      <c r="DS24" s="173">
        <f>'1'!CC30-'1'!CB30</f>
        <v>745501.69200000004</v>
      </c>
      <c r="DT24" s="173">
        <f>'1'!CD30-'1'!CC30</f>
        <v>701863.54900000012</v>
      </c>
      <c r="DU24" s="173">
        <f>'1'!CE30-'1'!CD30</f>
        <v>828734.15099999961</v>
      </c>
      <c r="DV24" s="173">
        <f>'1'!CF30-'1'!CE30</f>
        <v>1112888.0019999999</v>
      </c>
      <c r="DW24" s="173">
        <f>'1'!CG30-'1'!CF30</f>
        <v>1214401.3590000002</v>
      </c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</row>
    <row r="25" spans="1:160" s="60" customFormat="1" ht="15" customHeight="1">
      <c r="A25" s="29" t="s">
        <v>8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73">
        <f>'1'!BP31-'1'!BO31</f>
        <v>903091.85199999996</v>
      </c>
      <c r="DH25" s="173">
        <f>'1'!BQ31-'1'!BP31</f>
        <v>801670.58800000022</v>
      </c>
      <c r="DI25" s="173">
        <f>'1'!BR31-'1'!BQ31</f>
        <v>815830.90100000007</v>
      </c>
      <c r="DJ25" s="173">
        <f>'1'!BS31-'1'!BR31</f>
        <v>775435.19699999969</v>
      </c>
      <c r="DK25" s="173">
        <f>'1'!BT31-'1'!BS31</f>
        <v>872192.84400000051</v>
      </c>
      <c r="DL25" s="173">
        <f>'1'!BU31-'1'!BT31</f>
        <v>775102.30700000003</v>
      </c>
      <c r="DM25" s="173">
        <f>'1'!BV31-'1'!BU31</f>
        <v>704584.15599999949</v>
      </c>
      <c r="DN25" s="173">
        <f>'1'!BW31-'1'!BV31</f>
        <v>743373.68900000025</v>
      </c>
      <c r="DO25" s="173">
        <f>'1'!BX31-'1'!BW31</f>
        <v>943256.70699999947</v>
      </c>
      <c r="DP25" s="173">
        <f>'1'!BY31-'1'!BX31</f>
        <v>864698.93900000118</v>
      </c>
      <c r="DQ25" s="173">
        <f>'1'!BZ31-'1'!BY31</f>
        <v>1757604.8879999984</v>
      </c>
      <c r="DR25" s="173">
        <v>809894.40800000005</v>
      </c>
      <c r="DS25" s="173">
        <f>'1'!CC31-'1'!CB31</f>
        <v>879752.527</v>
      </c>
      <c r="DT25" s="173">
        <f>'1'!CD31-'1'!CC31</f>
        <v>805671.92599999998</v>
      </c>
      <c r="DU25" s="173">
        <f>'1'!CE31-'1'!CD31</f>
        <v>1076388.2510000002</v>
      </c>
      <c r="DV25" s="173">
        <f>'1'!CF31-'1'!CE31</f>
        <v>783793.17400000012</v>
      </c>
      <c r="DW25" s="173">
        <f>'1'!CG31-'1'!CF31</f>
        <v>913333.06599999964</v>
      </c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</row>
    <row r="26" spans="1:160" s="76" customFormat="1" ht="15" customHeight="1">
      <c r="A26" s="28" t="s">
        <v>18</v>
      </c>
      <c r="B26" s="6">
        <f t="shared" ref="B26:M26" si="32">B27-B28</f>
        <v>28085.940999999992</v>
      </c>
      <c r="C26" s="6">
        <f t="shared" si="32"/>
        <v>-2209.6659999999974</v>
      </c>
      <c r="D26" s="6">
        <f t="shared" si="32"/>
        <v>-2076.3969999999972</v>
      </c>
      <c r="E26" s="6">
        <f t="shared" si="32"/>
        <v>-25772.334000000003</v>
      </c>
      <c r="F26" s="6">
        <f t="shared" si="32"/>
        <v>46831.74199999994</v>
      </c>
      <c r="G26" s="6">
        <f t="shared" si="32"/>
        <v>3166.2689999999711</v>
      </c>
      <c r="H26" s="6">
        <f t="shared" si="32"/>
        <v>29314.533579999959</v>
      </c>
      <c r="I26" s="6">
        <f t="shared" si="32"/>
        <v>18834.974999999977</v>
      </c>
      <c r="J26" s="6">
        <f t="shared" si="32"/>
        <v>-7998.9459900000074</v>
      </c>
      <c r="K26" s="6">
        <f t="shared" si="32"/>
        <v>15404.581549999944</v>
      </c>
      <c r="L26" s="6">
        <f t="shared" si="32"/>
        <v>3880.22199000002</v>
      </c>
      <c r="M26" s="6">
        <f t="shared" si="32"/>
        <v>-7109.0895699999237</v>
      </c>
      <c r="N26" s="6">
        <f t="shared" ref="N26:W26" si="33">N27-N28</f>
        <v>30293.167959999992</v>
      </c>
      <c r="O26" s="6">
        <f t="shared" si="33"/>
        <v>-3741.2102699999814</v>
      </c>
      <c r="P26" s="6">
        <f t="shared" si="33"/>
        <v>-35745.109509999893</v>
      </c>
      <c r="Q26" s="6">
        <f t="shared" si="33"/>
        <v>10894.002750000014</v>
      </c>
      <c r="R26" s="6">
        <f t="shared" si="33"/>
        <v>39042.931069999991</v>
      </c>
      <c r="S26" s="6">
        <f t="shared" si="33"/>
        <v>-19439.325179999956</v>
      </c>
      <c r="T26" s="6">
        <f t="shared" si="33"/>
        <v>33475.480979999935</v>
      </c>
      <c r="U26" s="6">
        <f t="shared" si="33"/>
        <v>26066.225219999964</v>
      </c>
      <c r="V26" s="6">
        <f t="shared" si="33"/>
        <v>-19741.605299999967</v>
      </c>
      <c r="W26" s="6">
        <f t="shared" si="33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85">
        <f>'1'!BV32-'1'!BU32</f>
        <v>12345.427000000607</v>
      </c>
      <c r="DN26" s="85">
        <f>'1'!BW32-'1'!BV32</f>
        <v>71171.511999999639</v>
      </c>
      <c r="DO26" s="85">
        <f>'1'!BX32-'1'!BW32</f>
        <v>21120.694000000134</v>
      </c>
      <c r="DP26" s="85">
        <f>'1'!BY32-'1'!BX32</f>
        <v>11303.867999999784</v>
      </c>
      <c r="DQ26" s="85">
        <f>'1'!BZ32-'1'!BY32</f>
        <v>34987.715000000782</v>
      </c>
      <c r="DR26" s="85">
        <v>34837.439000000013</v>
      </c>
      <c r="DS26" s="85">
        <f>'1'!CC32-'1'!CB32</f>
        <v>20635.97900000005</v>
      </c>
      <c r="DT26" s="85">
        <f>'1'!CD32-'1'!CC32</f>
        <v>27777.341000000015</v>
      </c>
      <c r="DU26" s="85">
        <f>'1'!CE32-'1'!CD32</f>
        <v>56293.546999999788</v>
      </c>
      <c r="DV26" s="85">
        <f>'1'!CF32-'1'!CE32</f>
        <v>31496.225000000093</v>
      </c>
      <c r="DW26" s="85">
        <f>'1'!CG32-'1'!CF32</f>
        <v>36894.667000000365</v>
      </c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</row>
    <row r="27" spans="1:160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73">
        <f>'1'!BP33-'1'!BO33</f>
        <v>325763.82200000004</v>
      </c>
      <c r="DH27" s="173">
        <f>'1'!BQ33-'1'!BP33</f>
        <v>269347.90399999998</v>
      </c>
      <c r="DI27" s="173">
        <f>'1'!BR33-'1'!BQ33</f>
        <v>358546.38600000006</v>
      </c>
      <c r="DJ27" s="173">
        <f>'1'!BS33-'1'!BR33</f>
        <v>351917.30299999984</v>
      </c>
      <c r="DK27" s="173">
        <f>'1'!BT33-'1'!BS33</f>
        <v>365282.09200000018</v>
      </c>
      <c r="DL27" s="173">
        <f>'1'!BU33-'1'!BT33</f>
        <v>375551.06199999969</v>
      </c>
      <c r="DM27" s="173">
        <f>'1'!BV33-'1'!BU33</f>
        <v>366816.51100000041</v>
      </c>
      <c r="DN27" s="173">
        <f>'1'!BW33-'1'!BV33</f>
        <v>370049.79099999974</v>
      </c>
      <c r="DO27" s="173">
        <f>'1'!BX33-'1'!BW33</f>
        <v>352599.45699999994</v>
      </c>
      <c r="DP27" s="173">
        <f>'1'!BY33-'1'!BX33</f>
        <v>361097.13400000008</v>
      </c>
      <c r="DQ27" s="173">
        <f>'1'!BZ33-'1'!BY33</f>
        <v>355952.14200000046</v>
      </c>
      <c r="DR27" s="173">
        <v>418920.08</v>
      </c>
      <c r="DS27" s="173">
        <f>'1'!CC33-'1'!CB33</f>
        <v>375519.64900000003</v>
      </c>
      <c r="DT27" s="173">
        <f>'1'!CD33-'1'!CC33</f>
        <v>354904.03700000001</v>
      </c>
      <c r="DU27" s="173">
        <f>'1'!CE33-'1'!CD33</f>
        <v>418219.87999999989</v>
      </c>
      <c r="DV27" s="173">
        <f>'1'!CF33-'1'!CE33</f>
        <v>380821.70200000005</v>
      </c>
      <c r="DW27" s="173">
        <f>'1'!CG33-'1'!CF33</f>
        <v>382971.3600000001</v>
      </c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</row>
    <row r="28" spans="1:160" s="60" customFormat="1" ht="15" customHeight="1">
      <c r="A28" s="29" t="s">
        <v>8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73">
        <f>'1'!BP34-'1'!BO34</f>
        <v>338753.30000000005</v>
      </c>
      <c r="DH28" s="173">
        <f>'1'!BQ34-'1'!BP34</f>
        <v>346087.76</v>
      </c>
      <c r="DI28" s="173">
        <f>'1'!BR34-'1'!BQ34</f>
        <v>349816.348</v>
      </c>
      <c r="DJ28" s="173">
        <f>'1'!BS34-'1'!BR34</f>
        <v>311041.83999999985</v>
      </c>
      <c r="DK28" s="173">
        <f>'1'!BT34-'1'!BS34</f>
        <v>328139.66400000011</v>
      </c>
      <c r="DL28" s="173">
        <f>'1'!BU34-'1'!BT34</f>
        <v>293936.46400000015</v>
      </c>
      <c r="DM28" s="173">
        <f>'1'!BV34-'1'!BU34</f>
        <v>354471.0839999998</v>
      </c>
      <c r="DN28" s="173">
        <f>'1'!BW34-'1'!BV34</f>
        <v>298878.2790000001</v>
      </c>
      <c r="DO28" s="173">
        <f>'1'!BX34-'1'!BW34</f>
        <v>331478.7629999998</v>
      </c>
      <c r="DP28" s="173">
        <f>'1'!BY34-'1'!BX34</f>
        <v>349793.26600000029</v>
      </c>
      <c r="DQ28" s="173">
        <f>'1'!BZ34-'1'!BY34</f>
        <v>320964.42699999968</v>
      </c>
      <c r="DR28" s="173">
        <v>384082.641</v>
      </c>
      <c r="DS28" s="173">
        <f>'1'!CC34-'1'!CB34</f>
        <v>354883.67</v>
      </c>
      <c r="DT28" s="173">
        <f>'1'!CD34-'1'!CC34</f>
        <v>327126.696</v>
      </c>
      <c r="DU28" s="173">
        <f>'1'!CE34-'1'!CD34</f>
        <v>361926.3330000001</v>
      </c>
      <c r="DV28" s="173">
        <f>'1'!CF34-'1'!CE34</f>
        <v>349325.47699999996</v>
      </c>
      <c r="DW28" s="173">
        <f>'1'!CG34-'1'!CF34</f>
        <v>346076.69299999974</v>
      </c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</row>
    <row r="29" spans="1:160" s="76" customFormat="1" ht="15" customHeight="1">
      <c r="A29" s="30" t="s">
        <v>19</v>
      </c>
      <c r="B29" s="31">
        <f t="shared" ref="B29:M29" si="34">B30-B31</f>
        <v>2615.4640000000036</v>
      </c>
      <c r="C29" s="31">
        <f t="shared" si="34"/>
        <v>-216.44500000000335</v>
      </c>
      <c r="D29" s="31">
        <f t="shared" si="34"/>
        <v>2480.4989999999998</v>
      </c>
      <c r="E29" s="31">
        <f t="shared" si="34"/>
        <v>-4513.2439999999988</v>
      </c>
      <c r="F29" s="31">
        <f t="shared" si="34"/>
        <v>-4899.4119999999966</v>
      </c>
      <c r="G29" s="31">
        <f t="shared" si="34"/>
        <v>-4327.0399999999972</v>
      </c>
      <c r="H29" s="31">
        <f t="shared" si="34"/>
        <v>-4736.937000000009</v>
      </c>
      <c r="I29" s="31">
        <f t="shared" si="34"/>
        <v>5643.1419999999962</v>
      </c>
      <c r="J29" s="31">
        <f t="shared" si="34"/>
        <v>34.335000000002765</v>
      </c>
      <c r="K29" s="31">
        <f t="shared" si="34"/>
        <v>-3745.2669999999998</v>
      </c>
      <c r="L29" s="31">
        <f t="shared" si="34"/>
        <v>-2660.5240000000013</v>
      </c>
      <c r="M29" s="31">
        <f t="shared" si="34"/>
        <v>6103.2699999999968</v>
      </c>
      <c r="N29" s="31">
        <f t="shared" ref="N29:W29" si="35">N30-N31</f>
        <v>-1298.3070000000043</v>
      </c>
      <c r="O29" s="31">
        <f t="shared" si="35"/>
        <v>-1783.0820000000022</v>
      </c>
      <c r="P29" s="31">
        <f t="shared" si="35"/>
        <v>-2881.0889999999999</v>
      </c>
      <c r="Q29" s="31">
        <f t="shared" si="35"/>
        <v>-1097.4199999999983</v>
      </c>
      <c r="R29" s="31">
        <f t="shared" si="35"/>
        <v>-4483.3460000000086</v>
      </c>
      <c r="S29" s="31">
        <f t="shared" si="35"/>
        <v>1742.7570000000051</v>
      </c>
      <c r="T29" s="31">
        <f t="shared" si="35"/>
        <v>-2324.6799999999967</v>
      </c>
      <c r="U29" s="31">
        <f t="shared" si="35"/>
        <v>-515.32000000000335</v>
      </c>
      <c r="V29" s="31">
        <f t="shared" si="35"/>
        <v>-1591.6930000000029</v>
      </c>
      <c r="W29" s="31">
        <f t="shared" si="35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-18566.485000000004</v>
      </c>
      <c r="CJ29" s="6">
        <f>'1'!AQ35-'1'!AP35</f>
        <v>-22450.453000000001</v>
      </c>
      <c r="CK29" s="6">
        <f>'1'!AR35-'1'!AQ35</f>
        <v>-29224.296999999991</v>
      </c>
      <c r="CL29" s="6">
        <f>'1'!AS35-'1'!AR35</f>
        <v>-27202.757000000012</v>
      </c>
      <c r="CM29" s="6">
        <f>'1'!AT35-'1'!AS35</f>
        <v>-32886.600999999981</v>
      </c>
      <c r="CN29" s="6">
        <f>'1'!AU35-'1'!AT35</f>
        <v>-31444.470000000016</v>
      </c>
      <c r="CO29" s="6">
        <f>'1'!AV35-'1'!AU35</f>
        <v>-13656.705999999976</v>
      </c>
      <c r="CP29" s="6">
        <f>'1'!AW35-'1'!AV35</f>
        <v>-18924.277000000031</v>
      </c>
      <c r="CQ29" s="6">
        <f>'1'!AX35-'1'!AW35</f>
        <v>-28092.558999999979</v>
      </c>
      <c r="CR29" s="6">
        <f>'1'!AY35-'1'!AX35</f>
        <v>-32128.814000000013</v>
      </c>
      <c r="CS29" s="6">
        <f>'1'!AZ35-'1'!AY35</f>
        <v>-44258.555999999953</v>
      </c>
      <c r="CT29" s="6">
        <v>-2822.1859999999979</v>
      </c>
      <c r="CU29" s="6">
        <f>'1'!BC35-'1'!BB35</f>
        <v>-21188.01</v>
      </c>
      <c r="CV29" s="6">
        <f>'1'!BD35-'1'!BC35</f>
        <v>-31987.701000000008</v>
      </c>
      <c r="CW29" s="6">
        <f>'1'!BE35-'1'!BD35</f>
        <v>-23854.241000000002</v>
      </c>
      <c r="CX29" s="6">
        <f>'1'!BF35-'1'!BE35</f>
        <v>-29180.017999999996</v>
      </c>
      <c r="CY29" s="6">
        <f>'1'!BG35-'1'!BF35</f>
        <v>-38986.254000000001</v>
      </c>
      <c r="CZ29" s="6">
        <f>'1'!BH35-'1'!BG35</f>
        <v>-35125.419000000024</v>
      </c>
      <c r="DA29" s="6">
        <f>'1'!BI35-'1'!BH35</f>
        <v>-12952.323000000004</v>
      </c>
      <c r="DB29" s="6">
        <f>'1'!BJ35-'1'!BI35</f>
        <v>-15410.29899999997</v>
      </c>
      <c r="DC29" s="6">
        <f>'1'!BK35-'1'!BJ35</f>
        <v>-32540.75999999998</v>
      </c>
      <c r="DD29" s="6">
        <f>'1'!BL35-'1'!BK35</f>
        <v>-33086.941000000021</v>
      </c>
      <c r="DE29" s="6">
        <f>'1'!BM35-'1'!BL35</f>
        <v>-50219.636999999988</v>
      </c>
      <c r="DF29" s="6">
        <v>-5846.724000000002</v>
      </c>
      <c r="DG29" s="85">
        <f>'1'!BP35-'1'!BO35</f>
        <v>-21575.668999999994</v>
      </c>
      <c r="DH29" s="85">
        <f>'1'!BQ35-'1'!BP35</f>
        <v>-300095.35700000002</v>
      </c>
      <c r="DI29" s="85">
        <f>'1'!BR35-'1'!BQ35</f>
        <v>232614.266</v>
      </c>
      <c r="DJ29" s="85">
        <f>'1'!BS35-'1'!BR35</f>
        <v>-33019.944000000003</v>
      </c>
      <c r="DK29" s="85">
        <f>'1'!BT35-'1'!BS35</f>
        <v>-39250.557000000015</v>
      </c>
      <c r="DL29" s="85">
        <f>'1'!BU35-'1'!BT35</f>
        <v>-32256.285999999993</v>
      </c>
      <c r="DM29" s="85">
        <f>'1'!BV35-'1'!BU35</f>
        <v>-11588.322999999975</v>
      </c>
      <c r="DN29" s="85">
        <f>'1'!BW35-'1'!BV35</f>
        <v>-22769.561000000045</v>
      </c>
      <c r="DO29" s="85">
        <f>'1'!BX35-'1'!BW35</f>
        <v>-34126.880999999936</v>
      </c>
      <c r="DP29" s="85">
        <f>'1'!BY35-'1'!BX35</f>
        <v>-40830.541000000085</v>
      </c>
      <c r="DQ29" s="85">
        <f>'1'!BZ35-'1'!BY35</f>
        <v>-56868.857999999891</v>
      </c>
      <c r="DR29" s="85">
        <v>-5196.3659999999982</v>
      </c>
      <c r="DS29" s="85">
        <f>'1'!CC35-'1'!CB35</f>
        <v>-29680.726999999995</v>
      </c>
      <c r="DT29" s="85">
        <f>'1'!CD35-'1'!CC35</f>
        <v>-29649.357000000011</v>
      </c>
      <c r="DU29" s="85">
        <f>'1'!CE35-'1'!CD35</f>
        <v>-28387.644999999997</v>
      </c>
      <c r="DV29" s="85">
        <f>'1'!CF35-'1'!CE35</f>
        <v>-28413.707999999999</v>
      </c>
      <c r="DW29" s="85">
        <f>'1'!CG35-'1'!CF35</f>
        <v>-23011.544999999998</v>
      </c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</row>
    <row r="30" spans="1:160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14172.221999999998</v>
      </c>
      <c r="CJ30" s="9">
        <f>'1'!AQ36-'1'!AP36</f>
        <v>14547.822</v>
      </c>
      <c r="CK30" s="9">
        <f>'1'!AR36-'1'!AQ36</f>
        <v>11328.226000000002</v>
      </c>
      <c r="CL30" s="9">
        <f>'1'!AS36-'1'!AR36</f>
        <v>11153.560999999994</v>
      </c>
      <c r="CM30" s="9">
        <f>'1'!AT36-'1'!AS36</f>
        <v>7633.8840000000055</v>
      </c>
      <c r="CN30" s="9">
        <f>'1'!AU36-'1'!AT36</f>
        <v>13644.756999999998</v>
      </c>
      <c r="CO30" s="9">
        <f>'1'!AV36-'1'!AU36</f>
        <v>23794.108000000007</v>
      </c>
      <c r="CP30" s="9">
        <f>'1'!AW36-'1'!AV36</f>
        <v>15002.154999999999</v>
      </c>
      <c r="CQ30" s="9">
        <f>'1'!AX36-'1'!AW36</f>
        <v>12746.377999999997</v>
      </c>
      <c r="CR30" s="9">
        <f>'1'!AY36-'1'!AX36</f>
        <v>10523.766999999993</v>
      </c>
      <c r="CS30" s="9">
        <f>'1'!AZ36-'1'!AY36</f>
        <v>21579.505999999994</v>
      </c>
      <c r="CT30" s="9">
        <v>21086.86</v>
      </c>
      <c r="CU30" s="9">
        <f>'1'!BC36-'1'!BB36</f>
        <v>14673.432000000001</v>
      </c>
      <c r="CV30" s="9">
        <f>'1'!BD36-'1'!BC36</f>
        <v>16754.083999999995</v>
      </c>
      <c r="CW30" s="9">
        <f>'1'!BE36-'1'!BD36</f>
        <v>16584.580000000009</v>
      </c>
      <c r="CX30" s="9">
        <f>'1'!BF36-'1'!BE36</f>
        <v>12831.664999999994</v>
      </c>
      <c r="CY30" s="9">
        <f>'1'!BG36-'1'!BF36</f>
        <v>3974.4529999999941</v>
      </c>
      <c r="CZ30" s="9">
        <f>'1'!BH36-'1'!BG36</f>
        <v>11579.634000000005</v>
      </c>
      <c r="DA30" s="9">
        <f>'1'!BI36-'1'!BH36</f>
        <v>24751.620999999999</v>
      </c>
      <c r="DB30" s="9">
        <f>'1'!BJ36-'1'!BI36</f>
        <v>24159.589000000007</v>
      </c>
      <c r="DC30" s="9">
        <f>'1'!BK36-'1'!BJ36</f>
        <v>15257.383999999991</v>
      </c>
      <c r="DD30" s="9">
        <f>'1'!BL36-'1'!BK36</f>
        <v>12834.401000000013</v>
      </c>
      <c r="DE30" s="9">
        <f>'1'!BM36-'1'!BL36</f>
        <v>19906.649000000005</v>
      </c>
      <c r="DF30" s="9">
        <v>24612.749</v>
      </c>
      <c r="DG30" s="173">
        <f>'1'!BP36-'1'!BO36</f>
        <v>22181.564999999999</v>
      </c>
      <c r="DH30" s="173">
        <f>'1'!BQ36-'1'!BP36</f>
        <v>2972236.088</v>
      </c>
      <c r="DI30" s="173">
        <f>'1'!BR36-'1'!BQ36</f>
        <v>-2944245.2579999999</v>
      </c>
      <c r="DJ30" s="173">
        <f>'1'!BS36-'1'!BR36</f>
        <v>12972.406000000003</v>
      </c>
      <c r="DK30" s="173">
        <f>'1'!BT36-'1'!BS36</f>
        <v>11861.762999999992</v>
      </c>
      <c r="DL30" s="173">
        <f>'1'!BU36-'1'!BT36</f>
        <v>15706.563000000009</v>
      </c>
      <c r="DM30" s="173">
        <f>'1'!BV36-'1'!BU36</f>
        <v>31079.553999999989</v>
      </c>
      <c r="DN30" s="173">
        <f>'1'!BW36-'1'!BV36</f>
        <v>18618.168000000005</v>
      </c>
      <c r="DO30" s="173">
        <f>'1'!BX36-'1'!BW36</f>
        <v>15308.513999999996</v>
      </c>
      <c r="DP30" s="173">
        <f>'1'!BY36-'1'!BX36</f>
        <v>14716.277000000002</v>
      </c>
      <c r="DQ30" s="173">
        <f>'1'!BZ36-'1'!BY36</f>
        <v>23851.934999999998</v>
      </c>
      <c r="DR30" s="173">
        <v>27707.257000000001</v>
      </c>
      <c r="DS30" s="173">
        <f>'1'!CC36-'1'!CB36</f>
        <v>15818.971000000001</v>
      </c>
      <c r="DT30" s="173">
        <f>'1'!CD36-'1'!CC36</f>
        <v>17830.541999999994</v>
      </c>
      <c r="DU30" s="173">
        <f>'1'!CE36-'1'!CD36</f>
        <v>18606.906999999999</v>
      </c>
      <c r="DV30" s="173">
        <f>'1'!CF36-'1'!CE36</f>
        <v>16510.11</v>
      </c>
      <c r="DW30" s="173">
        <f>'1'!CG36-'1'!CF36</f>
        <v>25015.430000000008</v>
      </c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</row>
    <row r="31" spans="1:160" s="60" customFormat="1" ht="15" customHeight="1">
      <c r="A31" s="29" t="s">
        <v>8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32738.707000000002</v>
      </c>
      <c r="CJ31" s="9">
        <f>'1'!AQ37-'1'!AP37</f>
        <v>36998.275000000001</v>
      </c>
      <c r="CK31" s="9">
        <f>'1'!AR37-'1'!AQ37</f>
        <v>40552.523000000001</v>
      </c>
      <c r="CL31" s="9">
        <f>'1'!AS37-'1'!AR37</f>
        <v>38356.317999999999</v>
      </c>
      <c r="CM31" s="9">
        <f>'1'!AT37-'1'!AS37</f>
        <v>40520.484999999986</v>
      </c>
      <c r="CN31" s="9">
        <f>'1'!AU37-'1'!AT37</f>
        <v>45089.227000000014</v>
      </c>
      <c r="CO31" s="9">
        <f>'1'!AV37-'1'!AU37</f>
        <v>37450.813999999984</v>
      </c>
      <c r="CP31" s="9">
        <f>'1'!AW37-'1'!AV37</f>
        <v>33926.43200000003</v>
      </c>
      <c r="CQ31" s="9">
        <f>'1'!AX37-'1'!AW37</f>
        <v>40838.936999999976</v>
      </c>
      <c r="CR31" s="9">
        <f>'1'!AY37-'1'!AX37</f>
        <v>42652.581000000006</v>
      </c>
      <c r="CS31" s="9">
        <f>'1'!AZ37-'1'!AY37</f>
        <v>65838.061999999976</v>
      </c>
      <c r="CT31" s="9">
        <v>23909.045999999998</v>
      </c>
      <c r="CU31" s="9">
        <f>'1'!BC37-'1'!BB37</f>
        <v>35861.441999999995</v>
      </c>
      <c r="CV31" s="9">
        <f>'1'!BD37-'1'!BC37</f>
        <v>48741.785000000003</v>
      </c>
      <c r="CW31" s="9">
        <f>'1'!BE37-'1'!BD37</f>
        <v>40438.821000000011</v>
      </c>
      <c r="CX31" s="9">
        <f>'1'!BF37-'1'!BE37</f>
        <v>42011.68299999999</v>
      </c>
      <c r="CY31" s="9">
        <f>'1'!BG37-'1'!BF37</f>
        <v>42960.706999999995</v>
      </c>
      <c r="CZ31" s="9">
        <f>'1'!BH37-'1'!BG37</f>
        <v>46705.053000000014</v>
      </c>
      <c r="DA31" s="9">
        <f>'1'!BI37-'1'!BH37</f>
        <v>37703.944000000018</v>
      </c>
      <c r="DB31" s="9">
        <f>'1'!BJ37-'1'!BI37</f>
        <v>39569.887999999977</v>
      </c>
      <c r="DC31" s="9">
        <f>'1'!BK37-'1'!BJ37</f>
        <v>47798.143999999971</v>
      </c>
      <c r="DD31" s="9">
        <f>'1'!BL37-'1'!BK37</f>
        <v>45921.342000000004</v>
      </c>
      <c r="DE31" s="9">
        <f>'1'!BM37-'1'!BL37</f>
        <v>70126.286000000022</v>
      </c>
      <c r="DF31" s="9">
        <v>30459.473000000002</v>
      </c>
      <c r="DG31" s="173">
        <f>'1'!BP37-'1'!BO37</f>
        <v>43757.233999999997</v>
      </c>
      <c r="DH31" s="173">
        <f>'1'!BQ37-'1'!BP37</f>
        <v>3272331.4449999998</v>
      </c>
      <c r="DI31" s="173">
        <f>'1'!BR37-'1'!BQ37</f>
        <v>-3176859.5239999997</v>
      </c>
      <c r="DJ31" s="173">
        <f>'1'!BS37-'1'!BR37</f>
        <v>45992.350000000006</v>
      </c>
      <c r="DK31" s="173">
        <f>'1'!BT37-'1'!BS37</f>
        <v>51112.320000000007</v>
      </c>
      <c r="DL31" s="173">
        <f>'1'!BU37-'1'!BT37</f>
        <v>47962.848999999987</v>
      </c>
      <c r="DM31" s="173">
        <f>'1'!BV37-'1'!BU37</f>
        <v>42667.876999999979</v>
      </c>
      <c r="DN31" s="173">
        <f>'1'!BW37-'1'!BV37</f>
        <v>41387.72900000005</v>
      </c>
      <c r="DO31" s="173">
        <f>'1'!BX37-'1'!BW37</f>
        <v>49435.39499999996</v>
      </c>
      <c r="DP31" s="173">
        <f>'1'!BY37-'1'!BX37</f>
        <v>55546.818000000028</v>
      </c>
      <c r="DQ31" s="173">
        <f>'1'!BZ37-'1'!BY37</f>
        <v>80720.792999999947</v>
      </c>
      <c r="DR31" s="173">
        <v>32903.623</v>
      </c>
      <c r="DS31" s="173">
        <f>'1'!CC37-'1'!CB37</f>
        <v>45499.697999999997</v>
      </c>
      <c r="DT31" s="173">
        <f>'1'!CD37-'1'!CC37</f>
        <v>47479.899000000005</v>
      </c>
      <c r="DU31" s="173">
        <f>'1'!CE37-'1'!CD37</f>
        <v>46994.551999999996</v>
      </c>
      <c r="DV31" s="173">
        <f>'1'!CF37-'1'!CE37</f>
        <v>44923.817999999999</v>
      </c>
      <c r="DW31" s="173">
        <f>'1'!CG37-'1'!CF37</f>
        <v>48026.975000000006</v>
      </c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</row>
    <row r="32" spans="1:160" s="76" customFormat="1" ht="15" customHeight="1">
      <c r="A32" s="30" t="s">
        <v>20</v>
      </c>
      <c r="B32" s="31">
        <f t="shared" ref="B32:M32" si="36">B33-B34</f>
        <v>27277.012999999977</v>
      </c>
      <c r="C32" s="31">
        <f t="shared" si="36"/>
        <v>14294.19299999997</v>
      </c>
      <c r="D32" s="31">
        <f t="shared" si="36"/>
        <v>36653.995999999985</v>
      </c>
      <c r="E32" s="31">
        <f t="shared" si="36"/>
        <v>-6041.8149999999732</v>
      </c>
      <c r="F32" s="31">
        <f t="shared" si="36"/>
        <v>4263.8099999999686</v>
      </c>
      <c r="G32" s="31">
        <f t="shared" si="36"/>
        <v>-20179.253000000026</v>
      </c>
      <c r="H32" s="31">
        <f t="shared" si="36"/>
        <v>-27187.801000000007</v>
      </c>
      <c r="I32" s="31">
        <f t="shared" si="36"/>
        <v>-2074.2349999999569</v>
      </c>
      <c r="J32" s="31">
        <f t="shared" si="36"/>
        <v>-11294.960999999981</v>
      </c>
      <c r="K32" s="31">
        <f t="shared" si="36"/>
        <v>-11093.287999999971</v>
      </c>
      <c r="L32" s="31">
        <f t="shared" si="36"/>
        <v>-14811.905999999988</v>
      </c>
      <c r="M32" s="31">
        <f t="shared" si="36"/>
        <v>-75763.269999999931</v>
      </c>
      <c r="N32" s="31">
        <f t="shared" ref="N32:W32" si="37">N33-N34</f>
        <v>18632.714000000007</v>
      </c>
      <c r="O32" s="31">
        <f t="shared" si="37"/>
        <v>17616.937000000034</v>
      </c>
      <c r="P32" s="31">
        <f t="shared" si="37"/>
        <v>29332.084999999992</v>
      </c>
      <c r="Q32" s="31">
        <f t="shared" si="37"/>
        <v>-6964.6560000000172</v>
      </c>
      <c r="R32" s="31">
        <f t="shared" si="37"/>
        <v>15270.517999999953</v>
      </c>
      <c r="S32" s="31">
        <f t="shared" si="37"/>
        <v>-18409.463000000018</v>
      </c>
      <c r="T32" s="31">
        <f t="shared" si="37"/>
        <v>-22974.180000000022</v>
      </c>
      <c r="U32" s="31">
        <f t="shared" si="37"/>
        <v>4525.0070000000123</v>
      </c>
      <c r="V32" s="31">
        <f t="shared" si="37"/>
        <v>-1528.0619999999763</v>
      </c>
      <c r="W32" s="31">
        <f t="shared" si="37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85">
        <f>'1'!BV38-'1'!BU38</f>
        <v>-13326.08200000017</v>
      </c>
      <c r="DN32" s="85">
        <f>'1'!BW38-'1'!BV38</f>
        <v>-8815.5609999997541</v>
      </c>
      <c r="DO32" s="85">
        <f>'1'!BX38-'1'!BW38</f>
        <v>166.1019999999553</v>
      </c>
      <c r="DP32" s="85">
        <f>'1'!BY38-'1'!BX38</f>
        <v>-23436.839000000153</v>
      </c>
      <c r="DQ32" s="85">
        <f>'1'!BZ38-'1'!BY38</f>
        <v>-198139.70599999977</v>
      </c>
      <c r="DR32" s="85">
        <v>86956.73000000004</v>
      </c>
      <c r="DS32" s="85">
        <f>'1'!CC38-'1'!CB38</f>
        <v>41221.026999999944</v>
      </c>
      <c r="DT32" s="85">
        <f>'1'!CD38-'1'!CC38</f>
        <v>-60330.82799999998</v>
      </c>
      <c r="DU32" s="85">
        <f>'1'!CE38-'1'!CD38</f>
        <v>11332.865999999922</v>
      </c>
      <c r="DV32" s="85">
        <f>'1'!CF38-'1'!CE38</f>
        <v>-1951.7269999999553</v>
      </c>
      <c r="DW32" s="85">
        <f>'1'!CG38-'1'!CF38</f>
        <v>18422.205000000075</v>
      </c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</row>
    <row r="33" spans="1:160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73">
        <f>'1'!BP39-'1'!BO39</f>
        <v>292294.04399999999</v>
      </c>
      <c r="DH33" s="173">
        <f>'1'!BQ39-'1'!BP39</f>
        <v>225671.94900000002</v>
      </c>
      <c r="DI33" s="173">
        <f>'1'!BR39-'1'!BQ39</f>
        <v>262816.14899999998</v>
      </c>
      <c r="DJ33" s="173">
        <f>'1'!BS39-'1'!BR39</f>
        <v>295042.68599999999</v>
      </c>
      <c r="DK33" s="173">
        <f>'1'!BT39-'1'!BS39</f>
        <v>376093.33000000007</v>
      </c>
      <c r="DL33" s="173">
        <f>'1'!BU39-'1'!BT39</f>
        <v>301143.92699999991</v>
      </c>
      <c r="DM33" s="173">
        <f>'1'!BV39-'1'!BU39</f>
        <v>264350.38299999991</v>
      </c>
      <c r="DN33" s="173">
        <f>'1'!BW39-'1'!BV39</f>
        <v>246209.85400000028</v>
      </c>
      <c r="DO33" s="173">
        <f>'1'!BX39-'1'!BW39</f>
        <v>315285.34100000001</v>
      </c>
      <c r="DP33" s="173">
        <f>'1'!BY39-'1'!BX39</f>
        <v>300948.20599999977</v>
      </c>
      <c r="DQ33" s="173">
        <f>'1'!BZ39-'1'!BY39</f>
        <v>294625.01500000013</v>
      </c>
      <c r="DR33" s="173">
        <v>330116.00300000003</v>
      </c>
      <c r="DS33" s="173">
        <f>'1'!CC39-'1'!CB39</f>
        <v>323221.28700000001</v>
      </c>
      <c r="DT33" s="173">
        <f>'1'!CD39-'1'!CC39</f>
        <v>219856.022</v>
      </c>
      <c r="DU33" s="173">
        <f>'1'!CE39-'1'!CD39</f>
        <v>320943.46199999994</v>
      </c>
      <c r="DV33" s="173">
        <f>'1'!CF39-'1'!CE39</f>
        <v>302319.49399999995</v>
      </c>
      <c r="DW33" s="173">
        <f>'1'!CG39-'1'!CF39</f>
        <v>389767.87000000011</v>
      </c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</row>
    <row r="34" spans="1:160" s="60" customFormat="1" ht="15" customHeight="1">
      <c r="A34" s="91" t="s">
        <v>8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73">
        <f>'1'!BP40-'1'!BO40</f>
        <v>257310.25</v>
      </c>
      <c r="DH34" s="173">
        <f>'1'!BQ40-'1'!BP40</f>
        <v>281685.71700000006</v>
      </c>
      <c r="DI34" s="173">
        <f>'1'!BR40-'1'!BQ40</f>
        <v>282101.21299999999</v>
      </c>
      <c r="DJ34" s="173">
        <f>'1'!BS40-'1'!BR40</f>
        <v>274959.68000000005</v>
      </c>
      <c r="DK34" s="173">
        <f>'1'!BT40-'1'!BS40</f>
        <v>368738.50199999986</v>
      </c>
      <c r="DL34" s="173">
        <f>'1'!BU40-'1'!BT40</f>
        <v>285193.85100000002</v>
      </c>
      <c r="DM34" s="173">
        <f>'1'!BV40-'1'!BU40</f>
        <v>277676.46500000008</v>
      </c>
      <c r="DN34" s="173">
        <f>'1'!BW40-'1'!BV40</f>
        <v>255025.41500000004</v>
      </c>
      <c r="DO34" s="173">
        <f>'1'!BX40-'1'!BW40</f>
        <v>315119.23900000006</v>
      </c>
      <c r="DP34" s="173">
        <f>'1'!BY40-'1'!BX40</f>
        <v>324385.04499999993</v>
      </c>
      <c r="DQ34" s="173">
        <f>'1'!BZ40-'1'!BY40</f>
        <v>492764.7209999999</v>
      </c>
      <c r="DR34" s="173">
        <v>243159.27299999999</v>
      </c>
      <c r="DS34" s="173">
        <f>'1'!CC40-'1'!CB40</f>
        <v>282000.26000000007</v>
      </c>
      <c r="DT34" s="173">
        <f>'1'!CD40-'1'!CC40</f>
        <v>280186.84999999998</v>
      </c>
      <c r="DU34" s="173">
        <f>'1'!CE40-'1'!CD40</f>
        <v>309610.59600000002</v>
      </c>
      <c r="DV34" s="173">
        <f>'1'!CF40-'1'!CE40</f>
        <v>304271.2209999999</v>
      </c>
      <c r="DW34" s="173">
        <f>'1'!CG40-'1'!CF40</f>
        <v>371345.66500000004</v>
      </c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</row>
    <row r="35" spans="1:160" ht="15" customHeight="1">
      <c r="A35" s="94" t="s">
        <v>21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60"/>
      <c r="P35" s="60"/>
      <c r="Q35" s="59"/>
      <c r="R35" s="59"/>
      <c r="S35" s="59"/>
      <c r="T35" s="59"/>
      <c r="U35" s="59"/>
      <c r="V35" s="59"/>
      <c r="W35" s="59"/>
      <c r="X35" s="59"/>
      <c r="Y35" s="59"/>
      <c r="Z35" s="48"/>
      <c r="AA35" s="48"/>
      <c r="AB35" s="48"/>
      <c r="AC35" s="48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827"/>
  <sheetViews>
    <sheetView zoomScaleNormal="100" workbookViewId="0">
      <selection sqref="A1:J1"/>
    </sheetView>
  </sheetViews>
  <sheetFormatPr defaultColWidth="20.42578125" defaultRowHeight="12.75"/>
  <cols>
    <col min="1" max="1" width="7.7109375" style="158" customWidth="1"/>
    <col min="2" max="10" width="14.7109375" style="158" customWidth="1"/>
    <col min="11" max="11" width="20.85546875" style="43" customWidth="1"/>
    <col min="12" max="12" width="20.42578125" style="111" hidden="1" customWidth="1"/>
    <col min="13" max="13" width="5.5703125" style="111" hidden="1" customWidth="1"/>
    <col min="14" max="17" width="10.7109375" style="111" hidden="1" customWidth="1"/>
    <col min="18" max="18" width="12.7109375" style="111" hidden="1" customWidth="1"/>
    <col min="19" max="20" width="9" style="111" hidden="1" customWidth="1"/>
    <col min="21" max="21" width="13.42578125" style="111" hidden="1" customWidth="1"/>
    <col min="22" max="23" width="9" style="111" customWidth="1"/>
    <col min="24" max="27" width="2.85546875" style="111" customWidth="1"/>
    <col min="28" max="28" width="20.42578125" style="111" customWidth="1"/>
    <col min="29" max="45" width="20.42578125" style="111"/>
    <col min="46" max="16384" width="20.42578125" style="33"/>
  </cols>
  <sheetData>
    <row r="1" spans="1:13" ht="15" customHeight="1">
      <c r="A1" s="265" t="s">
        <v>91</v>
      </c>
      <c r="B1" s="266"/>
      <c r="C1" s="266"/>
      <c r="D1" s="266"/>
      <c r="E1" s="266"/>
      <c r="F1" s="266"/>
      <c r="G1" s="266"/>
      <c r="H1" s="266"/>
      <c r="I1" s="266"/>
      <c r="J1" s="267"/>
    </row>
    <row r="2" spans="1:13" ht="15" customHeight="1">
      <c r="A2" s="144" t="s">
        <v>39</v>
      </c>
      <c r="B2" s="159"/>
      <c r="C2" s="160" t="s">
        <v>92</v>
      </c>
      <c r="D2" s="161"/>
      <c r="E2" s="162"/>
      <c r="F2" s="160" t="s">
        <v>93</v>
      </c>
      <c r="G2" s="161"/>
      <c r="H2" s="162"/>
      <c r="I2" s="160" t="s">
        <v>94</v>
      </c>
      <c r="J2" s="161"/>
    </row>
    <row r="3" spans="1:13">
      <c r="A3" s="146">
        <v>1</v>
      </c>
      <c r="B3" s="147">
        <v>2</v>
      </c>
      <c r="C3" s="147">
        <v>3</v>
      </c>
      <c r="D3" s="147">
        <v>4</v>
      </c>
      <c r="E3" s="147">
        <v>5</v>
      </c>
      <c r="F3" s="147">
        <v>6</v>
      </c>
      <c r="G3" s="147">
        <v>7</v>
      </c>
      <c r="H3" s="163" t="s">
        <v>118</v>
      </c>
      <c r="I3" s="163" t="s">
        <v>119</v>
      </c>
      <c r="J3" s="163" t="s">
        <v>120</v>
      </c>
    </row>
    <row r="4" spans="1:13">
      <c r="A4" s="148"/>
      <c r="B4" s="147" t="s">
        <v>105</v>
      </c>
      <c r="C4" s="147" t="s">
        <v>90</v>
      </c>
      <c r="D4" s="147" t="s">
        <v>42</v>
      </c>
      <c r="E4" s="147" t="s">
        <v>105</v>
      </c>
      <c r="F4" s="147" t="s">
        <v>90</v>
      </c>
      <c r="G4" s="147" t="s">
        <v>42</v>
      </c>
      <c r="H4" s="147" t="s">
        <v>105</v>
      </c>
      <c r="I4" s="147" t="s">
        <v>90</v>
      </c>
      <c r="J4" s="147" t="s">
        <v>42</v>
      </c>
    </row>
    <row r="5" spans="1:13">
      <c r="A5" s="150"/>
      <c r="B5" s="164">
        <v>2022</v>
      </c>
      <c r="C5" s="164">
        <v>2023</v>
      </c>
      <c r="D5" s="164">
        <v>2024</v>
      </c>
      <c r="E5" s="164">
        <v>2022</v>
      </c>
      <c r="F5" s="164">
        <v>2023</v>
      </c>
      <c r="G5" s="164">
        <v>2024</v>
      </c>
      <c r="H5" s="164">
        <v>2022</v>
      </c>
      <c r="I5" s="164">
        <v>2023</v>
      </c>
      <c r="J5" s="164">
        <v>2024</v>
      </c>
    </row>
    <row r="6" spans="1:13">
      <c r="A6" s="152" t="s">
        <v>45</v>
      </c>
      <c r="B6" s="156">
        <f ca="1">IF(INDIRECT(ADDRESS(ROW('3'!BU$6),COLUMN('3'!BU$6)+ROW(A1)+24,1,1,"3"))="","",INDIRECT(ADDRESS(ROW('3'!BU$6),COLUMN('3'!BU$6)+ROW(A1)+24,1,1,"3")))</f>
        <v>1230170.0470000003</v>
      </c>
      <c r="C6" s="156">
        <f ca="1">IF(INDIRECT(ADDRESS(ROW('3'!BU$6),COLUMN('3'!BU$6)+ROW(A1)+36,1,1,"3"))="","",INDIRECT(ADDRESS(ROW('3'!BU$6),COLUMN('3'!BU$6)+ROW(A1)+36,1,1,"3")))</f>
        <v>1307495.6850000001</v>
      </c>
      <c r="D6" s="156">
        <f ca="1">IF(INDIRECT(ADDRESS(ROW('3'!BU$6),COLUMN('3'!BU$6)+ROW(A1)+48,1,1,"3"))="","",INDIRECT(ADDRESS(ROW('3'!BU$6),COLUMN('3'!BU$6)+ROW(A1)+48,1,1,"3")))</f>
        <v>1557359.8019999999</v>
      </c>
      <c r="E6" s="156">
        <f ca="1">IF(INDIRECT(ADDRESS(ROW('3'!BU$12),COLUMN('3'!BU$12)+ROW(A1)+24,1,1,"3"))="","",INDIRECT(ADDRESS(ROW('3'!BU$12),COLUMN('3'!BU$12)+ROW(A1)+24,1,1,"3")))</f>
        <v>1011780.956</v>
      </c>
      <c r="F6" s="156">
        <f ca="1">IF(INDIRECT(ADDRESS(ROW('3'!BU$12),COLUMN('3'!BU$12)+ROW(A1)+36,1,1,"3"))="","",INDIRECT(ADDRESS(ROW('3'!BU$12),COLUMN('3'!BU$12)+ROW(A1)+36,1,1,"3")))</f>
        <v>1084456.317</v>
      </c>
      <c r="G6" s="156">
        <f ca="1">IF(INDIRECT(ADDRESS(ROW('3'!BU$12),COLUMN('3'!BU$12)+ROW(A1)+48,1,1,"3"))="","",INDIRECT(ADDRESS(ROW('3'!BU$12),COLUMN('3'!BU$12)+ROW(A1)+48,1,1,"3")))</f>
        <v>1303627.6510000001</v>
      </c>
      <c r="H6" s="156">
        <f ca="1">IFERROR(B6-E6,"")</f>
        <v>218389.09100000025</v>
      </c>
      <c r="I6" s="156">
        <f ca="1">IFERROR(C6-F6,"")</f>
        <v>223039.36800000002</v>
      </c>
      <c r="J6" s="156">
        <f ca="1">IFERROR(D6-G6,"")</f>
        <v>253732.15099999984</v>
      </c>
      <c r="L6" s="112"/>
      <c r="M6" s="112"/>
    </row>
    <row r="7" spans="1:13">
      <c r="A7" s="152" t="s">
        <v>46</v>
      </c>
      <c r="B7" s="156">
        <f ca="1">IF(INDIRECT(ADDRESS(ROW('3'!BU$6),COLUMN('3'!BU$6)+ROW(A2)+24,1,1,"3"))="","",INDIRECT(ADDRESS(ROW('3'!BU$6),COLUMN('3'!BU$6)+ROW(A2)+24,1,1,"3")))</f>
        <v>1166379.9070000001</v>
      </c>
      <c r="C7" s="156">
        <f ca="1">IF(INDIRECT(ADDRESS(ROW('3'!BU$6),COLUMN('3'!BU$6)+ROW(A2)+36,1,1,"3"))="","",INDIRECT(ADDRESS(ROW('3'!BU$6),COLUMN('3'!BU$6)+ROW(A2)+36,1,1,"3")))</f>
        <v>1335076.73</v>
      </c>
      <c r="D7" s="156">
        <f ca="1">IF(INDIRECT(ADDRESS(ROW('3'!BU$6),COLUMN('3'!BU$6)+ROW(A2)+48,1,1,"3"))="","",INDIRECT(ADDRESS(ROW('3'!BU$6),COLUMN('3'!BU$6)+ROW(A2)+48,1,1,"3")))</f>
        <v>1355056.4539999999</v>
      </c>
      <c r="E7" s="156">
        <f ca="1">IF(INDIRECT(ADDRESS(ROW('3'!BU$12),COLUMN('3'!BU$12)+ROW(A2)+24,1,1,"3"))="","",INDIRECT(ADDRESS(ROW('3'!BU$12),COLUMN('3'!BU$12)+ROW(A2)+24,1,1,"3")))</f>
        <v>1174583.8570000001</v>
      </c>
      <c r="F7" s="156">
        <f ca="1">IF(INDIRECT(ADDRESS(ROW('3'!BU$12),COLUMN('3'!BU$12)+ROW(A2)+36,1,1,"3"))="","",INDIRECT(ADDRESS(ROW('3'!BU$12),COLUMN('3'!BU$12)+ROW(A2)+36,1,1,"3")))</f>
        <v>1410804.2549999997</v>
      </c>
      <c r="G7" s="156">
        <f ca="1">IF(INDIRECT(ADDRESS(ROW('3'!BU$12),COLUMN('3'!BU$12)+ROW(A2)+48,1,1,"3"))="","",INDIRECT(ADDRESS(ROW('3'!BU$12),COLUMN('3'!BU$12)+ROW(A2)+48,1,1,"3")))</f>
        <v>1427917.6090000002</v>
      </c>
      <c r="H7" s="156">
        <f t="shared" ref="H7:H17" ca="1" si="0">IFERROR(B7-E7,"")</f>
        <v>-8203.9499999999534</v>
      </c>
      <c r="I7" s="156">
        <f t="shared" ref="I7:I17" ca="1" si="1">IFERROR(C7-F7,"")</f>
        <v>-75727.524999999674</v>
      </c>
      <c r="J7" s="156">
        <f t="shared" ref="J7:J17" ca="1" si="2">IFERROR(D7-G7,"")</f>
        <v>-72861.155000000261</v>
      </c>
      <c r="L7" s="112"/>
      <c r="M7" s="112"/>
    </row>
    <row r="8" spans="1:13">
      <c r="A8" s="152" t="s">
        <v>22</v>
      </c>
      <c r="B8" s="156">
        <f ca="1">IF(INDIRECT(ADDRESS(ROW('3'!BU$6),COLUMN('3'!BU$6)+ROW(A3)+24,1,1,"3"))="","",INDIRECT(ADDRESS(ROW('3'!BU$6),COLUMN('3'!BU$6)+ROW(A3)+24,1,1,"3")))</f>
        <v>896198.79599999974</v>
      </c>
      <c r="C8" s="156">
        <f ca="1">IF(INDIRECT(ADDRESS(ROW('3'!BU$6),COLUMN('3'!BU$6)+ROW(A3)+36,1,1,"3"))="","",INDIRECT(ADDRESS(ROW('3'!BU$6),COLUMN('3'!BU$6)+ROW(A3)+36,1,1,"3")))</f>
        <v>941933.14500000002</v>
      </c>
      <c r="D8" s="156">
        <f ca="1">IF(INDIRECT(ADDRESS(ROW('3'!BU$6),COLUMN('3'!BU$6)+ROW(A3)+48,1,1,"3"))="","",INDIRECT(ADDRESS(ROW('3'!BU$6),COLUMN('3'!BU$6)+ROW(A3)+48,1,1,"3")))</f>
        <v>1183497.7439999999</v>
      </c>
      <c r="E8" s="156">
        <f ca="1">IF(INDIRECT(ADDRESS(ROW('3'!BU$12),COLUMN('3'!BU$12)+ROW(A3)+24,1,1,"3"))="","",INDIRECT(ADDRESS(ROW('3'!BU$12),COLUMN('3'!BU$12)+ROW(A3)+24,1,1,"3")))</f>
        <v>1242068.5329999998</v>
      </c>
      <c r="F8" s="156">
        <f ca="1">IF(INDIRECT(ADDRESS(ROW('3'!BU$12),COLUMN('3'!BU$12)+ROW(A3)+36,1,1,"3"))="","",INDIRECT(ADDRESS(ROW('3'!BU$12),COLUMN('3'!BU$12)+ROW(A3)+36,1,1,"3")))</f>
        <v>1353313.6140000005</v>
      </c>
      <c r="G8" s="156">
        <f ca="1">IF(INDIRECT(ADDRESS(ROW('3'!BU$12),COLUMN('3'!BU$12)+ROW(A3)+48,1,1,"3"))="","",INDIRECT(ADDRESS(ROW('3'!BU$12),COLUMN('3'!BU$12)+ROW(A3)+48,1,1,"3")))</f>
        <v>1322792.966</v>
      </c>
      <c r="H8" s="156">
        <f t="shared" ca="1" si="0"/>
        <v>-345869.73700000008</v>
      </c>
      <c r="I8" s="156">
        <f t="shared" ca="1" si="1"/>
        <v>-411380.46900000051</v>
      </c>
      <c r="J8" s="156">
        <f t="shared" ca="1" si="2"/>
        <v>-139295.22200000007</v>
      </c>
      <c r="L8" s="112"/>
      <c r="M8" s="112"/>
    </row>
    <row r="9" spans="1:13">
      <c r="A9" s="152" t="s">
        <v>47</v>
      </c>
      <c r="B9" s="156">
        <f ca="1">IF(INDIRECT(ADDRESS(ROW('3'!BU$6),COLUMN('3'!BU$6)+ROW(A4)+24,1,1,"3"))="","",INDIRECT(ADDRESS(ROW('3'!BU$6),COLUMN('3'!BU$6)+ROW(A4)+24,1,1,"3")))</f>
        <v>1240480.2940000002</v>
      </c>
      <c r="C9" s="156">
        <f ca="1">IF(INDIRECT(ADDRESS(ROW('3'!BU$6),COLUMN('3'!BU$6)+ROW(A4)+36,1,1,"3"))="","",INDIRECT(ADDRESS(ROW('3'!BU$6),COLUMN('3'!BU$6)+ROW(A4)+36,1,1,"3")))</f>
        <v>1392983.4280000001</v>
      </c>
      <c r="D9" s="156">
        <f ca="1">IF(INDIRECT(ADDRESS(ROW('3'!BU$6),COLUMN('3'!BU$6)+ROW(A4)+48,1,1,"3"))="","",INDIRECT(ADDRESS(ROW('3'!BU$6),COLUMN('3'!BU$6)+ROW(A4)+48,1,1,"3")))</f>
        <v>1415647.6440000001</v>
      </c>
      <c r="E9" s="156">
        <f ca="1">IF(INDIRECT(ADDRESS(ROW('3'!BU$12),COLUMN('3'!BU$12)+ROW(A4)+24,1,1,"3"))="","",INDIRECT(ADDRESS(ROW('3'!BU$12),COLUMN('3'!BU$12)+ROW(A4)+24,1,1,"3")))</f>
        <v>1187341.4570000004</v>
      </c>
      <c r="F9" s="156">
        <f ca="1">IF(INDIRECT(ADDRESS(ROW('3'!BU$12),COLUMN('3'!BU$12)+ROW(A4)+36,1,1,"3"))="","",INDIRECT(ADDRESS(ROW('3'!BU$12),COLUMN('3'!BU$12)+ROW(A4)+36,1,1,"3")))</f>
        <v>1300627.878</v>
      </c>
      <c r="G9" s="156">
        <f ca="1">IF(INDIRECT(ADDRESS(ROW('3'!BU$12),COLUMN('3'!BU$12)+ROW(A4)+48,1,1,"3"))="","",INDIRECT(ADDRESS(ROW('3'!BU$12),COLUMN('3'!BU$12)+ROW(A4)+48,1,1,"3")))</f>
        <v>1553303.541999999</v>
      </c>
      <c r="H9" s="156">
        <f t="shared" ca="1" si="0"/>
        <v>53138.836999999825</v>
      </c>
      <c r="I9" s="156">
        <f t="shared" ca="1" si="1"/>
        <v>92355.550000000047</v>
      </c>
      <c r="J9" s="156">
        <f t="shared" ca="1" si="2"/>
        <v>-137655.89799999888</v>
      </c>
      <c r="L9" s="112"/>
      <c r="M9" s="112"/>
    </row>
    <row r="10" spans="1:13">
      <c r="A10" s="152" t="s">
        <v>23</v>
      </c>
      <c r="B10" s="156">
        <f ca="1">IF(INDIRECT(ADDRESS(ROW('3'!BU$6),COLUMN('3'!BU$6)+ROW(A5)+24,1,1,"3"))="","",INDIRECT(ADDRESS(ROW('3'!BU$6),COLUMN('3'!BU$6)+ROW(A5)+24,1,1,"3")))</f>
        <v>1141583.5550000004</v>
      </c>
      <c r="C10" s="156">
        <f ca="1">IF(INDIRECT(ADDRESS(ROW('3'!BU$6),COLUMN('3'!BU$6)+ROW(A5)+36,1,1,"3"))="","",INDIRECT(ADDRESS(ROW('3'!BU$6),COLUMN('3'!BU$6)+ROW(A5)+36,1,1,"3")))</f>
        <v>1402498.183</v>
      </c>
      <c r="D10" s="156">
        <f ca="1">IF(INDIRECT(ADDRESS(ROW('3'!BU$6),COLUMN('3'!BU$6)+ROW(A5)+48,1,1,"3"))="","",INDIRECT(ADDRESS(ROW('3'!BU$6),COLUMN('3'!BU$6)+ROW(A5)+48,1,1,"3")))</f>
        <v>1711860.2449999999</v>
      </c>
      <c r="E10" s="156">
        <f ca="1">IF(INDIRECT(ADDRESS(ROW('3'!BU$12),COLUMN('3'!BU$12)+ROW(A5)+24,1,1,"3"))="","",INDIRECT(ADDRESS(ROW('3'!BU$12),COLUMN('3'!BU$12)+ROW(A5)+24,1,1,"3")))</f>
        <v>1224137.3229999989</v>
      </c>
      <c r="F10" s="156">
        <f ca="1">IF(INDIRECT(ADDRESS(ROW('3'!BU$12),COLUMN('3'!BU$12)+ROW(A5)+36,1,1,"3"))="","",INDIRECT(ADDRESS(ROW('3'!BU$12),COLUMN('3'!BU$12)+ROW(A5)+36,1,1,"3")))</f>
        <v>1285511.2979999995</v>
      </c>
      <c r="G10" s="156">
        <f ca="1">IF(INDIRECT(ADDRESS(ROW('3'!BU$12),COLUMN('3'!BU$12)+ROW(A5)+48,1,1,"3"))="","",INDIRECT(ADDRESS(ROW('3'!BU$12),COLUMN('3'!BU$12)+ROW(A5)+48,1,1,"3")))</f>
        <v>1362544.1009999998</v>
      </c>
      <c r="H10" s="156">
        <f t="shared" ca="1" si="0"/>
        <v>-82553.767999998527</v>
      </c>
      <c r="I10" s="156">
        <f t="shared" ca="1" si="1"/>
        <v>116986.88500000047</v>
      </c>
      <c r="J10" s="156">
        <f t="shared" ca="1" si="2"/>
        <v>349316.14400000009</v>
      </c>
      <c r="L10" s="112"/>
      <c r="M10" s="112"/>
    </row>
    <row r="11" spans="1:13">
      <c r="A11" s="152" t="s">
        <v>48</v>
      </c>
      <c r="B11" s="156">
        <f ca="1">IF(INDIRECT(ADDRESS(ROW('3'!BU$6),COLUMN('3'!BU$6)+ROW(A6)+24,1,1,"3"))="","",INDIRECT(ADDRESS(ROW('3'!BU$6),COLUMN('3'!BU$6)+ROW(A6)+24,1,1,"3")))</f>
        <v>1110073.8809999991</v>
      </c>
      <c r="C11" s="156">
        <f ca="1">IF(INDIRECT(ADDRESS(ROW('3'!BU$6),COLUMN('3'!BU$6)+ROW(A6)+36,1,1,"3"))="","",INDIRECT(ADDRESS(ROW('3'!BU$6),COLUMN('3'!BU$6)+ROW(A6)+36,1,1,"3")))</f>
        <v>1304045.598</v>
      </c>
      <c r="D11" s="156">
        <f ca="1">IF(INDIRECT(ADDRESS(ROW('3'!BU$6),COLUMN('3'!BU$6)+ROW(A6)+48,1,1,"3"))="","",INDIRECT(ADDRESS(ROW('3'!BU$6),COLUMN('3'!BU$6)+ROW(A6)+48,1,1,"3")))</f>
        <v>1789638.223</v>
      </c>
      <c r="E11" s="156">
        <f ca="1">IF(INDIRECT(ADDRESS(ROW('3'!BU$12),COLUMN('3'!BU$12)+ROW(A6)+24,1,1,"3"))="","",INDIRECT(ADDRESS(ROW('3'!BU$12),COLUMN('3'!BU$12)+ROW(A6)+24,1,1,"3")))</f>
        <v>1172050.5749999993</v>
      </c>
      <c r="F11" s="156">
        <f ca="1">IF(INDIRECT(ADDRESS(ROW('3'!BU$12),COLUMN('3'!BU$12)+ROW(A6)+36,1,1,"3"))="","",INDIRECT(ADDRESS(ROW('3'!BU$12),COLUMN('3'!BU$12)+ROW(A6)+36,1,1,"3")))</f>
        <v>1387062.6690000007</v>
      </c>
      <c r="G11" s="156">
        <f ca="1">IF(INDIRECT(ADDRESS(ROW('3'!BU$12),COLUMN('3'!BU$12)+ROW(A6)+48,1,1,"3"))="","",INDIRECT(ADDRESS(ROW('3'!BU$12),COLUMN('3'!BU$12)+ROW(A6)+48,1,1,"3")))</f>
        <v>1438872.2280000001</v>
      </c>
      <c r="H11" s="156">
        <f t="shared" ca="1" si="0"/>
        <v>-61976.694000000134</v>
      </c>
      <c r="I11" s="156">
        <f t="shared" ca="1" si="1"/>
        <v>-83017.071000000695</v>
      </c>
      <c r="J11" s="156">
        <f t="shared" ca="1" si="2"/>
        <v>350765.99499999988</v>
      </c>
      <c r="L11" s="112"/>
      <c r="M11" s="112"/>
    </row>
    <row r="12" spans="1:13">
      <c r="A12" s="152" t="s">
        <v>49</v>
      </c>
      <c r="B12" s="156">
        <f ca="1">IF(INDIRECT(ADDRESS(ROW('3'!BU$6),COLUMN('3'!BU$6)+ROW(A7)+24,1,1,"3"))="","",INDIRECT(ADDRESS(ROW('3'!BU$6),COLUMN('3'!BU$6)+ROW(A7)+24,1,1,"3")))</f>
        <v>1217508.6170000001</v>
      </c>
      <c r="C12" s="156">
        <f ca="1">IF(INDIRECT(ADDRESS(ROW('3'!BU$6),COLUMN('3'!BU$6)+ROW(A7)+36,1,1,"3"))="","",INDIRECT(ADDRESS(ROW('3'!BU$6),COLUMN('3'!BU$6)+ROW(A7)+36,1,1,"3")))</f>
        <v>1459749.8659999999</v>
      </c>
      <c r="D12" s="156" t="str">
        <f ca="1">IF(INDIRECT(ADDRESS(ROW('3'!BU$6),COLUMN('3'!BU$6)+ROW(A7)+48,1,1,"3"))="","",INDIRECT(ADDRESS(ROW('3'!BU$6),COLUMN('3'!BU$6)+ROW(A7)+48,1,1,"3")))</f>
        <v/>
      </c>
      <c r="E12" s="156">
        <f ca="1">IF(INDIRECT(ADDRESS(ROW('3'!BU$12),COLUMN('3'!BU$12)+ROW(A7)+24,1,1,"3"))="","",INDIRECT(ADDRESS(ROW('3'!BU$12),COLUMN('3'!BU$12)+ROW(A7)+24,1,1,"3")))</f>
        <v>1088648.6020000027</v>
      </c>
      <c r="F12" s="156">
        <f ca="1">IF(INDIRECT(ADDRESS(ROW('3'!BU$12),COLUMN('3'!BU$12)+ROW(A7)+36,1,1,"3"))="","",INDIRECT(ADDRESS(ROW('3'!BU$12),COLUMN('3'!BU$12)+ROW(A7)+36,1,1,"3")))</f>
        <v>1233758.4669999992</v>
      </c>
      <c r="G12" s="156" t="str">
        <f ca="1">IF(INDIRECT(ADDRESS(ROW('3'!BU$12),COLUMN('3'!BU$12)+ROW(A7)+48,1,1,"3"))="","",INDIRECT(ADDRESS(ROW('3'!BU$12),COLUMN('3'!BU$12)+ROW(A7)+48,1,1,"3")))</f>
        <v/>
      </c>
      <c r="H12" s="156">
        <f t="shared" ca="1" si="0"/>
        <v>128860.01499999734</v>
      </c>
      <c r="I12" s="156">
        <f t="shared" ca="1" si="1"/>
        <v>225991.39900000067</v>
      </c>
      <c r="J12" s="156" t="str">
        <f t="shared" ca="1" si="2"/>
        <v/>
      </c>
      <c r="L12" s="112"/>
      <c r="M12" s="112"/>
    </row>
    <row r="13" spans="1:13">
      <c r="A13" s="152" t="s">
        <v>50</v>
      </c>
      <c r="B13" s="156">
        <f ca="1">IF(INDIRECT(ADDRESS(ROW('3'!BU$6),COLUMN('3'!BU$6)+ROW(A8)+24,1,1,"3"))="","",INDIRECT(ADDRESS(ROW('3'!BU$6),COLUMN('3'!BU$6)+ROW(A8)+24,1,1,"3")))</f>
        <v>1222030.584</v>
      </c>
      <c r="C13" s="156">
        <f ca="1">IF(INDIRECT(ADDRESS(ROW('3'!BU$6),COLUMN('3'!BU$6)+ROW(A8)+36,1,1,"3"))="","",INDIRECT(ADDRESS(ROW('3'!BU$6),COLUMN('3'!BU$6)+ROW(A8)+36,1,1,"3")))</f>
        <v>1257876.4940000002</v>
      </c>
      <c r="D13" s="156" t="str">
        <f ca="1">IF(INDIRECT(ADDRESS(ROW('3'!BU$6),COLUMN('3'!BU$6)+ROW(A8)+48,1,1,"3"))="","",INDIRECT(ADDRESS(ROW('3'!BU$6),COLUMN('3'!BU$6)+ROW(A8)+48,1,1,"3")))</f>
        <v/>
      </c>
      <c r="E13" s="156">
        <f ca="1">IF(INDIRECT(ADDRESS(ROW('3'!BU$12),COLUMN('3'!BU$12)+ROW(A8)+24,1,1,"3"))="","",INDIRECT(ADDRESS(ROW('3'!BU$12),COLUMN('3'!BU$12)+ROW(A8)+24,1,1,"3")))</f>
        <v>1104689.4229999986</v>
      </c>
      <c r="F13" s="156">
        <f ca="1">IF(INDIRECT(ADDRESS(ROW('3'!BU$12),COLUMN('3'!BU$12)+ROW(A8)+36,1,1,"3"))="","",INDIRECT(ADDRESS(ROW('3'!BU$12),COLUMN('3'!BU$12)+ROW(A8)+36,1,1,"3")))</f>
        <v>1277311.9980000015</v>
      </c>
      <c r="G13" s="156" t="str">
        <f ca="1">IF(INDIRECT(ADDRESS(ROW('3'!BU$12),COLUMN('3'!BU$12)+ROW(A8)+48,1,1,"3"))="","",INDIRECT(ADDRESS(ROW('3'!BU$12),COLUMN('3'!BU$12)+ROW(A8)+48,1,1,"3")))</f>
        <v/>
      </c>
      <c r="H13" s="156">
        <f t="shared" ca="1" si="0"/>
        <v>117341.16100000148</v>
      </c>
      <c r="I13" s="156">
        <f t="shared" ca="1" si="1"/>
        <v>-19435.504000001354</v>
      </c>
      <c r="J13" s="156" t="str">
        <f t="shared" ca="1" si="2"/>
        <v/>
      </c>
      <c r="L13" s="112"/>
      <c r="M13" s="112"/>
    </row>
    <row r="14" spans="1:13">
      <c r="A14" s="152" t="s">
        <v>51</v>
      </c>
      <c r="B14" s="156">
        <f ca="1">IF(INDIRECT(ADDRESS(ROW('3'!BU$6),COLUMN('3'!BU$6)+ROW(A9)+24,1,1,"3"))="","",INDIRECT(ADDRESS(ROW('3'!BU$6),COLUMN('3'!BU$6)+ROW(A9)+24,1,1,"3")))</f>
        <v>1079167.6949999991</v>
      </c>
      <c r="C14" s="156">
        <f ca="1">IF(INDIRECT(ADDRESS(ROW('3'!BU$6),COLUMN('3'!BU$6)+ROW(A9)+36,1,1,"3"))="","",INDIRECT(ADDRESS(ROW('3'!BU$6),COLUMN('3'!BU$6)+ROW(A9)+36,1,1,"3")))</f>
        <v>1217869.4979999999</v>
      </c>
      <c r="D14" s="156" t="str">
        <f ca="1">IF(INDIRECT(ADDRESS(ROW('3'!BU$6),COLUMN('3'!BU$6)+ROW(A9)+48,1,1,"3"))="","",INDIRECT(ADDRESS(ROW('3'!BU$6),COLUMN('3'!BU$6)+ROW(A9)+48,1,1,"3")))</f>
        <v/>
      </c>
      <c r="E14" s="156">
        <f ca="1">IF(INDIRECT(ADDRESS(ROW('3'!BU$12),COLUMN('3'!BU$12)+ROW(A9)+24,1,1,"3"))="","",INDIRECT(ADDRESS(ROW('3'!BU$12),COLUMN('3'!BU$12)+ROW(A9)+24,1,1,"3")))</f>
        <v>1413387.2039999999</v>
      </c>
      <c r="F14" s="156">
        <f ca="1">IF(INDIRECT(ADDRESS(ROW('3'!BU$12),COLUMN('3'!BU$12)+ROW(A9)+36,1,1,"3"))="","",INDIRECT(ADDRESS(ROW('3'!BU$12),COLUMN('3'!BU$12)+ROW(A9)+36,1,1,"3")))</f>
        <v>1228203.9879999962</v>
      </c>
      <c r="G14" s="156" t="str">
        <f ca="1">IF(INDIRECT(ADDRESS(ROW('3'!BU$12),COLUMN('3'!BU$12)+ROW(A9)+48,1,1,"3"))="","",INDIRECT(ADDRESS(ROW('3'!BU$12),COLUMN('3'!BU$12)+ROW(A9)+48,1,1,"3")))</f>
        <v/>
      </c>
      <c r="H14" s="156">
        <f t="shared" ca="1" si="0"/>
        <v>-334219.50900000078</v>
      </c>
      <c r="I14" s="156">
        <f t="shared" ca="1" si="1"/>
        <v>-10334.489999996265</v>
      </c>
      <c r="J14" s="156" t="str">
        <f t="shared" ca="1" si="2"/>
        <v/>
      </c>
      <c r="L14" s="112"/>
      <c r="M14" s="112"/>
    </row>
    <row r="15" spans="1:13">
      <c r="A15" s="152" t="s">
        <v>52</v>
      </c>
      <c r="B15" s="156">
        <f ca="1">IF(INDIRECT(ADDRESS(ROW('3'!BU$6),COLUMN('3'!BU$6)+ROW(A10)+24,1,1,"3"))="","",INDIRECT(ADDRESS(ROW('3'!BU$6),COLUMN('3'!BU$6)+ROW(A10)+24,1,1,"3")))</f>
        <v>1328712.6070000005</v>
      </c>
      <c r="C15" s="156">
        <f ca="1">IF(INDIRECT(ADDRESS(ROW('3'!BU$6),COLUMN('3'!BU$6)+ROW(A10)+36,1,1,"3"))="","",INDIRECT(ADDRESS(ROW('3'!BU$6),COLUMN('3'!BU$6)+ROW(A10)+36,1,1,"3")))</f>
        <v>1209805.9029999988</v>
      </c>
      <c r="D15" s="156" t="str">
        <f ca="1">IF(INDIRECT(ADDRESS(ROW('3'!BU$6),COLUMN('3'!BU$6)+ROW(A10)+48,1,1,"3"))="","",INDIRECT(ADDRESS(ROW('3'!BU$6),COLUMN('3'!BU$6)+ROW(A10)+48,1,1,"3")))</f>
        <v/>
      </c>
      <c r="E15" s="156">
        <f ca="1">IF(INDIRECT(ADDRESS(ROW('3'!BU$12),COLUMN('3'!BU$12)+ROW(A10)+24,1,1,"3"))="","",INDIRECT(ADDRESS(ROW('3'!BU$12),COLUMN('3'!BU$12)+ROW(A10)+24,1,1,"3")))</f>
        <v>1543583.0730000008</v>
      </c>
      <c r="F15" s="156">
        <f ca="1">IF(INDIRECT(ADDRESS(ROW('3'!BU$12),COLUMN('3'!BU$12)+ROW(A10)+36,1,1,"3"))="","",INDIRECT(ADDRESS(ROW('3'!BU$12),COLUMN('3'!BU$12)+ROW(A10)+36,1,1,"3")))</f>
        <v>1416444.3940000031</v>
      </c>
      <c r="G15" s="156" t="str">
        <f ca="1">IF(INDIRECT(ADDRESS(ROW('3'!BU$12),COLUMN('3'!BU$12)+ROW(A10)+48,1,1,"3"))="","",INDIRECT(ADDRESS(ROW('3'!BU$12),COLUMN('3'!BU$12)+ROW(A10)+48,1,1,"3")))</f>
        <v/>
      </c>
      <c r="H15" s="156">
        <f t="shared" ca="1" si="0"/>
        <v>-214870.46600000025</v>
      </c>
      <c r="I15" s="156">
        <f t="shared" ca="1" si="1"/>
        <v>-206638.49100000435</v>
      </c>
      <c r="J15" s="156" t="str">
        <f t="shared" ca="1" si="2"/>
        <v/>
      </c>
      <c r="L15" s="112"/>
      <c r="M15" s="112"/>
    </row>
    <row r="16" spans="1:13">
      <c r="A16" s="152" t="s">
        <v>53</v>
      </c>
      <c r="B16" s="156">
        <f ca="1">IF(INDIRECT(ADDRESS(ROW('3'!BU$6),COLUMN('3'!BU$6)+ROW(A11)+24,1,1,"3"))="","",INDIRECT(ADDRESS(ROW('3'!BU$6),COLUMN('3'!BU$6)+ROW(A11)+24,1,1,"3")))</f>
        <v>1261934.4380000003</v>
      </c>
      <c r="C16" s="156">
        <f ca="1">IF(INDIRECT(ADDRESS(ROW('3'!BU$6),COLUMN('3'!BU$6)+ROW(A11)+36,1,1,"3"))="","",INDIRECT(ADDRESS(ROW('3'!BU$6),COLUMN('3'!BU$6)+ROW(A11)+36,1,1,"3")))</f>
        <v>1354090.2440000011</v>
      </c>
      <c r="D16" s="156" t="str">
        <f ca="1">IF(INDIRECT(ADDRESS(ROW('3'!BU$6),COLUMN('3'!BU$6)+ROW(A11)+48,1,1,"3"))="","",INDIRECT(ADDRESS(ROW('3'!BU$6),COLUMN('3'!BU$6)+ROW(A11)+48,1,1,"3")))</f>
        <v/>
      </c>
      <c r="E16" s="156">
        <f ca="1">IF(INDIRECT(ADDRESS(ROW('3'!BU$12),COLUMN('3'!BU$12)+ROW(A11)+24,1,1,"3"))="","",INDIRECT(ADDRESS(ROW('3'!BU$12),COLUMN('3'!BU$12)+ROW(A11)+24,1,1,"3")))</f>
        <v>1331354.7149999999</v>
      </c>
      <c r="F16" s="156">
        <f ca="1">IF(INDIRECT(ADDRESS(ROW('3'!BU$12),COLUMN('3'!BU$12)+ROW(A11)+36,1,1,"3"))="","",INDIRECT(ADDRESS(ROW('3'!BU$12),COLUMN('3'!BU$12)+ROW(A11)+36,1,1,"3")))</f>
        <v>1471104.6449999996</v>
      </c>
      <c r="G16" s="156" t="str">
        <f ca="1">IF(INDIRECT(ADDRESS(ROW('3'!BU$12),COLUMN('3'!BU$12)+ROW(A11)+48,1,1,"3"))="","",INDIRECT(ADDRESS(ROW('3'!BU$12),COLUMN('3'!BU$12)+ROW(A11)+48,1,1,"3")))</f>
        <v/>
      </c>
      <c r="H16" s="156">
        <f t="shared" ca="1" si="0"/>
        <v>-69420.276999999536</v>
      </c>
      <c r="I16" s="156">
        <f t="shared" ca="1" si="1"/>
        <v>-117014.40099999844</v>
      </c>
      <c r="J16" s="156" t="str">
        <f t="shared" ca="1" si="2"/>
        <v/>
      </c>
      <c r="L16" s="112"/>
      <c r="M16" s="112"/>
    </row>
    <row r="17" spans="1:13">
      <c r="A17" s="152" t="s">
        <v>54</v>
      </c>
      <c r="B17" s="156">
        <f ca="1">IF(INDIRECT(ADDRESS(ROW('3'!BU$6),COLUMN('3'!BU$6)+ROW(A12)+24,1,1,"3"))="","",INDIRECT(ADDRESS(ROW('3'!BU$6),COLUMN('3'!BU$6)+ROW(A12)+24,1,1,"3")))</f>
        <v>1379607.6580000001</v>
      </c>
      <c r="C17" s="156">
        <f ca="1">IF(INDIRECT(ADDRESS(ROW('3'!BU$6),COLUMN('3'!BU$6)+ROW(A12)+36,1,1,"3"))="","",INDIRECT(ADDRESS(ROW('3'!BU$6),COLUMN('3'!BU$6)+ROW(A12)+36,1,1,"3")))</f>
        <v>1358321.8030000005</v>
      </c>
      <c r="D17" s="156" t="str">
        <f ca="1">IF(INDIRECT(ADDRESS(ROW('3'!BU$6),COLUMN('3'!BU$6)+ROW(A12)+48,1,1,"3"))="","",INDIRECT(ADDRESS(ROW('3'!BU$6),COLUMN('3'!BU$6)+ROW(A12)+48,1,1,"3")))</f>
        <v/>
      </c>
      <c r="E17" s="156">
        <f ca="1">IF(INDIRECT(ADDRESS(ROW('3'!BU$12),COLUMN('3'!BU$12)+ROW(A12)+24,1,1,"3"))="","",INDIRECT(ADDRESS(ROW('3'!BU$12),COLUMN('3'!BU$12)+ROW(A12)+24,1,1,"3")))</f>
        <v>2230910.6029999983</v>
      </c>
      <c r="F17" s="156">
        <f ca="1">IF(INDIRECT(ADDRESS(ROW('3'!BU$12),COLUMN('3'!BU$12)+ROW(A12)+36,1,1,"3"))="","",INDIRECT(ADDRESS(ROW('3'!BU$12),COLUMN('3'!BU$12)+ROW(A12)+36,1,1,"3")))</f>
        <v>2516060.8440000024</v>
      </c>
      <c r="G17" s="156" t="str">
        <f ca="1">IF(INDIRECT(ADDRESS(ROW('3'!BU$12),COLUMN('3'!BU$12)+ROW(A12)+48,1,1,"3"))="","",INDIRECT(ADDRESS(ROW('3'!BU$12),COLUMN('3'!BU$12)+ROW(A12)+48,1,1,"3")))</f>
        <v/>
      </c>
      <c r="H17" s="156">
        <f t="shared" ca="1" si="0"/>
        <v>-851302.9449999982</v>
      </c>
      <c r="I17" s="156">
        <f t="shared" ca="1" si="1"/>
        <v>-1157739.0410000018</v>
      </c>
      <c r="J17" s="156" t="str">
        <f t="shared" ca="1" si="2"/>
        <v/>
      </c>
      <c r="L17" s="112"/>
      <c r="M17" s="112"/>
    </row>
    <row r="18" spans="1:13">
      <c r="A18" s="165" t="s">
        <v>101</v>
      </c>
      <c r="B18" s="156">
        <f ca="1">SUM(B6:B17)</f>
        <v>14273848.079</v>
      </c>
      <c r="C18" s="156">
        <f t="shared" ref="C18:J18" ca="1" si="3">SUM(C6:C17)</f>
        <v>15541746.577000001</v>
      </c>
      <c r="D18" s="156">
        <f t="shared" ca="1" si="3"/>
        <v>9013060.1119999997</v>
      </c>
      <c r="E18" s="156">
        <f t="shared" ca="1" si="3"/>
        <v>15724536.320999999</v>
      </c>
      <c r="F18" s="156">
        <f t="shared" ca="1" si="3"/>
        <v>16964660.367000002</v>
      </c>
      <c r="G18" s="156">
        <f t="shared" ca="1" si="3"/>
        <v>8409058.0969999991</v>
      </c>
      <c r="H18" s="156">
        <f t="shared" ca="1" si="3"/>
        <v>-1450688.2419999987</v>
      </c>
      <c r="I18" s="156">
        <f t="shared" ca="1" si="3"/>
        <v>-1422913.7900000019</v>
      </c>
      <c r="J18" s="156">
        <f t="shared" ca="1" si="3"/>
        <v>604002.0150000006</v>
      </c>
    </row>
    <row r="19" spans="1:13">
      <c r="A19" s="143"/>
      <c r="B19" s="143"/>
      <c r="C19" s="143"/>
      <c r="D19" s="143"/>
      <c r="E19" s="143"/>
      <c r="F19" s="143"/>
      <c r="G19" s="143"/>
      <c r="H19" s="143"/>
      <c r="I19" s="143"/>
      <c r="J19" s="143"/>
    </row>
    <row r="20" spans="1:13">
      <c r="A20" s="143"/>
      <c r="B20" s="143"/>
      <c r="C20" s="143"/>
      <c r="D20" s="143"/>
      <c r="E20" s="143"/>
      <c r="F20" s="143"/>
      <c r="G20" s="143"/>
      <c r="H20" s="143"/>
      <c r="I20" s="143"/>
      <c r="J20" s="143"/>
    </row>
    <row r="21" spans="1:13">
      <c r="A21" s="143"/>
      <c r="B21" s="143"/>
      <c r="C21" s="143"/>
      <c r="D21" s="143"/>
      <c r="E21" s="143"/>
      <c r="F21" s="143"/>
      <c r="G21" s="143"/>
      <c r="H21" s="143"/>
      <c r="I21" s="143"/>
      <c r="J21" s="143"/>
    </row>
    <row r="22" spans="1:13">
      <c r="A22" s="143"/>
      <c r="B22" s="143"/>
      <c r="C22" s="143"/>
      <c r="D22" s="143"/>
      <c r="E22" s="143"/>
      <c r="F22" s="143"/>
      <c r="G22" s="143"/>
      <c r="H22" s="143"/>
      <c r="I22" s="143"/>
      <c r="J22" s="143"/>
    </row>
    <row r="23" spans="1:13">
      <c r="A23" s="143"/>
      <c r="B23" s="143"/>
      <c r="C23" s="143"/>
      <c r="D23" s="143"/>
      <c r="E23" s="143"/>
      <c r="F23" s="143"/>
      <c r="G23" s="143"/>
      <c r="H23" s="143"/>
      <c r="I23" s="143"/>
      <c r="J23" s="143"/>
    </row>
    <row r="24" spans="1:13">
      <c r="A24" s="143"/>
      <c r="B24" s="143"/>
      <c r="C24" s="143"/>
      <c r="D24" s="143"/>
      <c r="E24" s="143"/>
      <c r="F24" s="143"/>
      <c r="G24" s="143"/>
      <c r="H24" s="143"/>
      <c r="I24" s="143"/>
      <c r="J24" s="143"/>
    </row>
    <row r="25" spans="1:13">
      <c r="A25" s="143"/>
      <c r="B25" s="143"/>
      <c r="C25" s="143"/>
      <c r="D25" s="143"/>
      <c r="E25" s="143"/>
      <c r="F25" s="143"/>
      <c r="G25" s="143"/>
      <c r="H25" s="143"/>
      <c r="I25" s="143"/>
      <c r="J25" s="143"/>
    </row>
    <row r="26" spans="1:13">
      <c r="A26" s="143"/>
      <c r="B26" s="143"/>
      <c r="C26" s="143"/>
      <c r="D26" s="143"/>
      <c r="E26" s="143"/>
      <c r="F26" s="143"/>
      <c r="G26" s="143"/>
      <c r="H26" s="143"/>
      <c r="I26" s="143"/>
      <c r="J26" s="143"/>
    </row>
    <row r="27" spans="1:13">
      <c r="A27" s="143"/>
      <c r="B27" s="143"/>
      <c r="C27" s="143"/>
      <c r="D27" s="143"/>
      <c r="E27" s="143"/>
      <c r="F27" s="143"/>
      <c r="G27" s="143"/>
      <c r="H27" s="143"/>
      <c r="I27" s="143"/>
      <c r="J27" s="143"/>
    </row>
    <row r="28" spans="1:13">
      <c r="A28" s="143"/>
      <c r="B28" s="143"/>
      <c r="C28" s="143"/>
      <c r="D28" s="143"/>
      <c r="E28" s="143"/>
      <c r="F28" s="143"/>
      <c r="G28" s="143"/>
      <c r="H28" s="143"/>
      <c r="I28" s="143"/>
      <c r="J28" s="143"/>
    </row>
    <row r="29" spans="1:13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3">
      <c r="A30" s="143"/>
      <c r="B30" s="143"/>
      <c r="C30" s="143"/>
      <c r="D30" s="143"/>
      <c r="E30" s="143"/>
      <c r="F30" s="143"/>
      <c r="G30" s="143"/>
      <c r="H30" s="143"/>
      <c r="I30" s="143"/>
      <c r="J30" s="143"/>
    </row>
    <row r="31" spans="1:13">
      <c r="A31" s="143"/>
      <c r="B31" s="143"/>
      <c r="C31" s="143"/>
      <c r="D31" s="143"/>
      <c r="E31" s="143"/>
      <c r="F31" s="143"/>
      <c r="G31" s="143"/>
      <c r="H31" s="143"/>
      <c r="I31" s="143"/>
      <c r="J31" s="143"/>
    </row>
    <row r="32" spans="1:13">
      <c r="A32" s="143"/>
      <c r="B32" s="143"/>
      <c r="C32" s="143"/>
      <c r="D32" s="143"/>
      <c r="E32" s="143"/>
      <c r="F32" s="143"/>
      <c r="G32" s="143"/>
      <c r="H32" s="143"/>
      <c r="I32" s="143"/>
      <c r="J32" s="143"/>
    </row>
    <row r="33" spans="1:10">
      <c r="A33" s="143"/>
      <c r="B33" s="143"/>
      <c r="C33" s="143"/>
      <c r="D33" s="143"/>
      <c r="E33" s="143"/>
      <c r="F33" s="143"/>
      <c r="G33" s="143"/>
      <c r="H33" s="143"/>
      <c r="I33" s="143"/>
      <c r="J33" s="143"/>
    </row>
    <row r="34" spans="1:10">
      <c r="A34" s="143"/>
      <c r="B34" s="143"/>
      <c r="C34" s="143"/>
      <c r="D34" s="143"/>
      <c r="E34" s="143"/>
      <c r="F34" s="143"/>
      <c r="G34" s="143"/>
      <c r="H34" s="143"/>
      <c r="I34" s="143"/>
      <c r="J34" s="143"/>
    </row>
    <row r="35" spans="1:10">
      <c r="A35" s="143"/>
      <c r="B35" s="143"/>
      <c r="C35" s="143"/>
      <c r="D35" s="143"/>
      <c r="E35" s="143"/>
      <c r="F35" s="143"/>
      <c r="G35" s="143"/>
      <c r="H35" s="143"/>
      <c r="I35" s="143"/>
      <c r="J35" s="143"/>
    </row>
    <row r="36" spans="1:10">
      <c r="A36" s="143"/>
      <c r="B36" s="143"/>
      <c r="C36" s="143"/>
      <c r="D36" s="143"/>
      <c r="E36" s="143"/>
      <c r="F36" s="143"/>
      <c r="G36" s="143"/>
      <c r="H36" s="143"/>
      <c r="I36" s="143"/>
      <c r="J36" s="143"/>
    </row>
    <row r="37" spans="1:10">
      <c r="A37" s="143"/>
      <c r="B37" s="143"/>
      <c r="C37" s="143"/>
      <c r="D37" s="143"/>
      <c r="E37" s="143"/>
      <c r="F37" s="143"/>
      <c r="G37" s="143"/>
      <c r="H37" s="143"/>
      <c r="I37" s="143"/>
      <c r="J37" s="143"/>
    </row>
    <row r="38" spans="1:10">
      <c r="A38" s="143"/>
      <c r="B38" s="143"/>
      <c r="C38" s="143"/>
      <c r="D38" s="143"/>
      <c r="E38" s="143"/>
      <c r="F38" s="143"/>
      <c r="G38" s="143"/>
      <c r="H38" s="143"/>
      <c r="I38" s="143"/>
      <c r="J38" s="143"/>
    </row>
    <row r="39" spans="1:10">
      <c r="A39" s="143"/>
      <c r="B39" s="143"/>
      <c r="C39" s="143"/>
      <c r="D39" s="143"/>
      <c r="E39" s="143"/>
      <c r="F39" s="143"/>
      <c r="G39" s="143"/>
      <c r="H39" s="143"/>
      <c r="I39" s="143"/>
      <c r="J39" s="143"/>
    </row>
    <row r="40" spans="1:10">
      <c r="A40" s="143"/>
      <c r="B40" s="143"/>
      <c r="C40" s="143"/>
      <c r="D40" s="143"/>
      <c r="E40" s="143"/>
      <c r="F40" s="143"/>
      <c r="G40" s="143"/>
      <c r="H40" s="143"/>
      <c r="I40" s="143"/>
      <c r="J40" s="143"/>
    </row>
    <row r="41" spans="1:10">
      <c r="A41" s="143"/>
      <c r="B41" s="143"/>
      <c r="C41" s="143"/>
      <c r="D41" s="143"/>
      <c r="E41" s="143"/>
      <c r="F41" s="143"/>
      <c r="G41" s="143"/>
      <c r="H41" s="143"/>
      <c r="I41" s="143"/>
      <c r="J41" s="143"/>
    </row>
    <row r="42" spans="1:10">
      <c r="A42" s="143"/>
      <c r="B42" s="143"/>
      <c r="C42" s="143"/>
      <c r="D42" s="143"/>
      <c r="E42" s="143"/>
      <c r="F42" s="143"/>
      <c r="G42" s="143"/>
      <c r="H42" s="143"/>
      <c r="I42" s="143"/>
      <c r="J42" s="143"/>
    </row>
    <row r="43" spans="1:10">
      <c r="A43" s="143"/>
      <c r="B43" s="143"/>
      <c r="C43" s="143"/>
      <c r="D43" s="143"/>
      <c r="E43" s="143"/>
      <c r="F43" s="143"/>
      <c r="G43" s="143"/>
      <c r="H43" s="143"/>
      <c r="I43" s="143"/>
      <c r="J43" s="143"/>
    </row>
    <row r="44" spans="1:10">
      <c r="A44" s="143"/>
      <c r="B44" s="143"/>
      <c r="C44" s="143"/>
      <c r="D44" s="143"/>
      <c r="E44" s="143"/>
      <c r="F44" s="143"/>
      <c r="G44" s="143"/>
      <c r="H44" s="143"/>
      <c r="I44" s="143"/>
      <c r="J44" s="143"/>
    </row>
    <row r="45" spans="1:10">
      <c r="A45" s="143"/>
      <c r="B45" s="143"/>
      <c r="C45" s="143"/>
      <c r="D45" s="143"/>
      <c r="E45" s="143"/>
      <c r="F45" s="143"/>
      <c r="G45" s="143"/>
      <c r="H45" s="143"/>
      <c r="I45" s="143"/>
      <c r="J45" s="143"/>
    </row>
    <row r="46" spans="1:10">
      <c r="A46" s="143"/>
      <c r="B46" s="143"/>
      <c r="C46" s="143"/>
      <c r="D46" s="143"/>
      <c r="E46" s="143"/>
      <c r="F46" s="143"/>
      <c r="G46" s="143"/>
      <c r="H46" s="143"/>
      <c r="I46" s="143"/>
      <c r="J46" s="143"/>
    </row>
    <row r="47" spans="1:10">
      <c r="A47" s="143"/>
      <c r="B47" s="143"/>
      <c r="C47" s="143"/>
      <c r="D47" s="143"/>
      <c r="E47" s="143"/>
      <c r="F47" s="143"/>
      <c r="G47" s="143"/>
      <c r="H47" s="143"/>
      <c r="I47" s="143"/>
      <c r="J47" s="143"/>
    </row>
    <row r="48" spans="1:10">
      <c r="A48" s="143"/>
      <c r="B48" s="143"/>
      <c r="C48" s="143"/>
      <c r="D48" s="143"/>
      <c r="E48" s="143"/>
      <c r="F48" s="143"/>
      <c r="G48" s="143"/>
      <c r="H48" s="143"/>
      <c r="I48" s="143"/>
      <c r="J48" s="143"/>
    </row>
    <row r="49" spans="1:10">
      <c r="A49" s="143"/>
      <c r="B49" s="143"/>
      <c r="C49" s="143"/>
      <c r="D49" s="143"/>
      <c r="E49" s="143"/>
      <c r="F49" s="143"/>
      <c r="G49" s="143"/>
      <c r="H49" s="143"/>
      <c r="I49" s="143"/>
      <c r="J49" s="143"/>
    </row>
    <row r="50" spans="1:10">
      <c r="A50" s="143"/>
      <c r="B50" s="143"/>
      <c r="C50" s="143"/>
      <c r="D50" s="143"/>
      <c r="E50" s="143"/>
      <c r="F50" s="143"/>
      <c r="G50" s="143"/>
      <c r="H50" s="143"/>
      <c r="I50" s="143"/>
      <c r="J50" s="143"/>
    </row>
    <row r="51" spans="1:10">
      <c r="A51" s="143"/>
      <c r="B51" s="143"/>
      <c r="C51" s="143"/>
      <c r="D51" s="143"/>
      <c r="E51" s="143"/>
      <c r="F51" s="143"/>
      <c r="G51" s="143"/>
      <c r="H51" s="143"/>
      <c r="I51" s="143"/>
      <c r="J51" s="143"/>
    </row>
    <row r="52" spans="1:10">
      <c r="A52" s="143"/>
      <c r="B52" s="143"/>
      <c r="C52" s="143"/>
      <c r="D52" s="143"/>
      <c r="E52" s="143"/>
      <c r="F52" s="143"/>
      <c r="G52" s="143"/>
      <c r="H52" s="143"/>
      <c r="I52" s="143"/>
      <c r="J52" s="143"/>
    </row>
    <row r="53" spans="1:10">
      <c r="A53" s="143"/>
      <c r="B53" s="143"/>
      <c r="C53" s="143"/>
      <c r="D53" s="143"/>
      <c r="E53" s="143"/>
      <c r="F53" s="143"/>
      <c r="G53" s="143"/>
      <c r="H53" s="143"/>
      <c r="I53" s="143"/>
      <c r="J53" s="143"/>
    </row>
    <row r="54" spans="1:10">
      <c r="A54" s="143"/>
      <c r="B54" s="143"/>
      <c r="C54" s="143"/>
      <c r="D54" s="143"/>
      <c r="E54" s="143"/>
      <c r="F54" s="143"/>
      <c r="G54" s="143"/>
      <c r="H54" s="143"/>
      <c r="I54" s="143"/>
      <c r="J54" s="143"/>
    </row>
    <row r="55" spans="1:10">
      <c r="A55" s="143"/>
      <c r="B55" s="143"/>
      <c r="C55" s="143"/>
      <c r="D55" s="143"/>
      <c r="E55" s="143"/>
      <c r="F55" s="143"/>
      <c r="G55" s="143"/>
      <c r="H55" s="143"/>
      <c r="I55" s="143"/>
      <c r="J55" s="143"/>
    </row>
    <row r="56" spans="1:10">
      <c r="A56" s="143"/>
      <c r="B56" s="143"/>
      <c r="C56" s="143"/>
      <c r="D56" s="143"/>
      <c r="E56" s="143"/>
      <c r="F56" s="143"/>
      <c r="G56" s="143"/>
      <c r="H56" s="143"/>
      <c r="I56" s="143"/>
      <c r="J56" s="143"/>
    </row>
    <row r="57" spans="1:10">
      <c r="A57" s="143"/>
      <c r="B57" s="143"/>
      <c r="C57" s="143"/>
      <c r="D57" s="143"/>
      <c r="E57" s="143"/>
      <c r="F57" s="143"/>
      <c r="G57" s="143"/>
      <c r="H57" s="143"/>
      <c r="I57" s="143"/>
      <c r="J57" s="143"/>
    </row>
    <row r="58" spans="1:10">
      <c r="A58" s="143"/>
      <c r="B58" s="143"/>
      <c r="C58" s="143"/>
      <c r="D58" s="143"/>
      <c r="E58" s="143"/>
      <c r="F58" s="143"/>
      <c r="G58" s="143"/>
      <c r="H58" s="143"/>
      <c r="I58" s="143"/>
      <c r="J58" s="143"/>
    </row>
    <row r="59" spans="1:10">
      <c r="A59" s="143"/>
      <c r="B59" s="143"/>
      <c r="C59" s="143"/>
      <c r="D59" s="143"/>
      <c r="E59" s="143"/>
      <c r="F59" s="143"/>
      <c r="G59" s="143"/>
      <c r="H59" s="143"/>
      <c r="I59" s="143"/>
      <c r="J59" s="143"/>
    </row>
    <row r="60" spans="1:10">
      <c r="A60" s="143"/>
      <c r="B60" s="143"/>
      <c r="C60" s="143"/>
      <c r="D60" s="143"/>
      <c r="E60" s="143"/>
      <c r="F60" s="143"/>
      <c r="G60" s="143"/>
      <c r="H60" s="143"/>
      <c r="I60" s="143"/>
      <c r="J60" s="143"/>
    </row>
    <row r="61" spans="1:10">
      <c r="A61" s="143"/>
      <c r="B61" s="143"/>
      <c r="C61" s="143"/>
      <c r="D61" s="143"/>
      <c r="E61" s="143"/>
      <c r="F61" s="143"/>
      <c r="G61" s="143"/>
      <c r="H61" s="143"/>
      <c r="I61" s="143"/>
      <c r="J61" s="143"/>
    </row>
    <row r="62" spans="1:10">
      <c r="A62" s="143"/>
      <c r="B62" s="143"/>
      <c r="C62" s="143"/>
      <c r="D62" s="143"/>
      <c r="E62" s="143"/>
      <c r="F62" s="143"/>
      <c r="G62" s="143"/>
      <c r="H62" s="143"/>
      <c r="I62" s="143"/>
      <c r="J62" s="143"/>
    </row>
    <row r="63" spans="1:10">
      <c r="A63" s="143"/>
      <c r="B63" s="143"/>
      <c r="C63" s="143"/>
      <c r="D63" s="143"/>
      <c r="E63" s="143"/>
      <c r="F63" s="143"/>
      <c r="G63" s="143"/>
      <c r="H63" s="143"/>
      <c r="I63" s="143"/>
      <c r="J63" s="143"/>
    </row>
    <row r="64" spans="1:10">
      <c r="A64" s="143"/>
      <c r="B64" s="143"/>
      <c r="C64" s="143"/>
      <c r="D64" s="143"/>
      <c r="E64" s="143"/>
      <c r="F64" s="143"/>
      <c r="G64" s="143"/>
      <c r="H64" s="143"/>
      <c r="I64" s="143"/>
      <c r="J64" s="143"/>
    </row>
    <row r="65" spans="1:45">
      <c r="A65" s="143"/>
      <c r="B65" s="143"/>
      <c r="C65" s="143"/>
      <c r="D65" s="143"/>
      <c r="E65" s="143"/>
      <c r="F65" s="143"/>
      <c r="G65" s="143"/>
      <c r="H65" s="143"/>
      <c r="I65" s="143"/>
      <c r="J65" s="143"/>
    </row>
    <row r="66" spans="1:45">
      <c r="A66" s="143"/>
      <c r="B66" s="143"/>
      <c r="C66" s="143"/>
      <c r="D66" s="143"/>
      <c r="E66" s="143"/>
      <c r="F66" s="143"/>
      <c r="G66" s="143"/>
      <c r="H66" s="143"/>
      <c r="I66" s="143"/>
      <c r="J66" s="143"/>
    </row>
    <row r="67" spans="1:45">
      <c r="A67" s="143"/>
      <c r="B67" s="143"/>
      <c r="C67" s="143"/>
      <c r="D67" s="143"/>
      <c r="E67" s="143"/>
      <c r="F67" s="143"/>
      <c r="G67" s="143"/>
      <c r="H67" s="143"/>
      <c r="I67" s="143"/>
      <c r="J67" s="143"/>
    </row>
    <row r="68" spans="1:45">
      <c r="A68" s="143"/>
      <c r="B68" s="143"/>
      <c r="C68" s="143"/>
      <c r="D68" s="143"/>
      <c r="E68" s="143"/>
      <c r="F68" s="143"/>
      <c r="G68" s="143"/>
      <c r="H68" s="143"/>
      <c r="I68" s="143"/>
      <c r="J68" s="143"/>
    </row>
    <row r="69" spans="1:45">
      <c r="A69" s="143"/>
      <c r="B69" s="143"/>
      <c r="C69" s="143"/>
      <c r="D69" s="143"/>
      <c r="E69" s="143"/>
      <c r="F69" s="143"/>
      <c r="G69" s="143"/>
      <c r="H69" s="143"/>
      <c r="I69" s="143"/>
      <c r="J69" s="143"/>
    </row>
    <row r="70" spans="1:45">
      <c r="A70" s="143"/>
      <c r="B70" s="143"/>
      <c r="C70" s="143"/>
      <c r="D70" s="143"/>
      <c r="E70" s="143"/>
      <c r="F70" s="143"/>
      <c r="G70" s="143"/>
      <c r="H70" s="143"/>
      <c r="I70" s="143"/>
      <c r="J70" s="143"/>
    </row>
    <row r="71" spans="1:45">
      <c r="A71" s="143"/>
      <c r="B71" s="143"/>
      <c r="C71" s="143"/>
      <c r="D71" s="143"/>
      <c r="E71" s="143"/>
      <c r="F71" s="143"/>
      <c r="G71" s="143"/>
      <c r="H71" s="143"/>
      <c r="I71" s="143"/>
      <c r="J71" s="143"/>
    </row>
    <row r="72" spans="1:45">
      <c r="A72" s="143"/>
      <c r="B72" s="143"/>
      <c r="C72" s="143"/>
      <c r="D72" s="143"/>
      <c r="E72" s="143"/>
      <c r="F72" s="143"/>
      <c r="G72" s="143"/>
      <c r="H72" s="143"/>
      <c r="I72" s="143"/>
      <c r="J72" s="143"/>
    </row>
    <row r="73" spans="1:45">
      <c r="A73" s="143"/>
      <c r="B73" s="143"/>
      <c r="C73" s="143"/>
      <c r="D73" s="143"/>
      <c r="E73" s="143"/>
      <c r="F73" s="143"/>
      <c r="G73" s="143"/>
      <c r="H73" s="143"/>
      <c r="I73" s="143"/>
      <c r="J73" s="143"/>
    </row>
    <row r="74" spans="1:45" ht="15" customHeight="1">
      <c r="A74" s="265" t="s">
        <v>91</v>
      </c>
      <c r="B74" s="266"/>
      <c r="C74" s="266"/>
      <c r="D74" s="266"/>
      <c r="E74" s="266"/>
      <c r="F74" s="266"/>
      <c r="G74" s="266"/>
      <c r="H74" s="266"/>
      <c r="I74" s="266"/>
      <c r="J74" s="267"/>
    </row>
    <row r="75" spans="1:45" ht="15" customHeight="1">
      <c r="A75" s="144" t="s">
        <v>39</v>
      </c>
      <c r="B75" s="268" t="s">
        <v>96</v>
      </c>
      <c r="C75" s="270"/>
      <c r="D75" s="269"/>
      <c r="E75" s="268" t="s">
        <v>97</v>
      </c>
      <c r="F75" s="270"/>
      <c r="G75" s="269"/>
      <c r="H75" s="268" t="s">
        <v>98</v>
      </c>
      <c r="I75" s="270"/>
      <c r="J75" s="269"/>
    </row>
    <row r="76" spans="1:45">
      <c r="A76" s="146">
        <v>1</v>
      </c>
      <c r="B76" s="147">
        <v>2</v>
      </c>
      <c r="C76" s="147">
        <v>3</v>
      </c>
      <c r="D76" s="147">
        <v>4</v>
      </c>
      <c r="E76" s="147">
        <v>5</v>
      </c>
      <c r="F76" s="147">
        <v>6</v>
      </c>
      <c r="G76" s="147">
        <v>7</v>
      </c>
      <c r="H76" s="163" t="s">
        <v>118</v>
      </c>
      <c r="I76" s="163" t="s">
        <v>119</v>
      </c>
      <c r="J76" s="163" t="s">
        <v>120</v>
      </c>
    </row>
    <row r="77" spans="1:45">
      <c r="A77" s="148"/>
      <c r="B77" s="147" t="s">
        <v>105</v>
      </c>
      <c r="C77" s="147" t="s">
        <v>90</v>
      </c>
      <c r="D77" s="147" t="s">
        <v>42</v>
      </c>
      <c r="E77" s="147" t="s">
        <v>105</v>
      </c>
      <c r="F77" s="147" t="s">
        <v>90</v>
      </c>
      <c r="G77" s="147" t="s">
        <v>42</v>
      </c>
      <c r="H77" s="147" t="s">
        <v>105</v>
      </c>
      <c r="I77" s="147" t="s">
        <v>90</v>
      </c>
      <c r="J77" s="147" t="s">
        <v>42</v>
      </c>
      <c r="AP77" s="33"/>
      <c r="AQ77" s="33"/>
      <c r="AR77" s="33"/>
      <c r="AS77" s="33"/>
    </row>
    <row r="78" spans="1:45">
      <c r="A78" s="150"/>
      <c r="B78" s="164">
        <v>2022</v>
      </c>
      <c r="C78" s="164">
        <v>2023</v>
      </c>
      <c r="D78" s="164">
        <v>2024</v>
      </c>
      <c r="E78" s="164">
        <v>2022</v>
      </c>
      <c r="F78" s="164">
        <v>2023</v>
      </c>
      <c r="G78" s="164">
        <v>2024</v>
      </c>
      <c r="H78" s="164">
        <v>2022</v>
      </c>
      <c r="I78" s="164">
        <v>2023</v>
      </c>
      <c r="J78" s="164">
        <v>2024</v>
      </c>
      <c r="M78" s="111" t="s">
        <v>127</v>
      </c>
      <c r="N78" s="111" t="str">
        <f t="shared" ref="N78:N90" si="4">C810</f>
        <v>2020 fakts</v>
      </c>
      <c r="O78" s="111" t="str">
        <f t="shared" ref="O78:O90" si="5">D810</f>
        <v>2021 plāns</v>
      </c>
      <c r="P78" s="111" t="str">
        <f t="shared" ref="P78:P90" si="6">E810</f>
        <v>2021 fakts</v>
      </c>
      <c r="Q78" s="112" t="str">
        <f t="shared" ref="Q78:Q90" si="7">F810</f>
        <v>2022 plāns</v>
      </c>
      <c r="R78" s="112" t="str">
        <f t="shared" ref="R78:R90" si="8">G810</f>
        <v>2022 fakts</v>
      </c>
      <c r="S78" s="112" t="str">
        <f t="shared" ref="S78:S90" si="9">H810</f>
        <v>2023 plāns</v>
      </c>
      <c r="T78" s="112" t="str">
        <f t="shared" ref="T78:U90" si="10">I810</f>
        <v>2023 fakts</v>
      </c>
      <c r="U78" s="111" t="str">
        <f t="shared" si="10"/>
        <v>2024 prognoze</v>
      </c>
      <c r="V78" s="112"/>
      <c r="W78" s="112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52" t="s">
        <v>45</v>
      </c>
      <c r="B79" s="153">
        <f ca="1">IFERROR(B6/R79*100,"")</f>
        <v>3.2047206121306093</v>
      </c>
      <c r="C79" s="153">
        <f ca="1">IFERROR(C6/T79*100,"")</f>
        <v>3.2405426032010269</v>
      </c>
      <c r="D79" s="153">
        <f ca="1">IFERROR(D6/U79*100,"")</f>
        <v>3.7173784568823893</v>
      </c>
      <c r="E79" s="153">
        <f ca="1">IFERROR(E6/R79*100,"")</f>
        <v>2.635794370511455</v>
      </c>
      <c r="F79" s="153">
        <f ca="1">IFERROR(F6/T79*100,"")</f>
        <v>2.6877541064687938</v>
      </c>
      <c r="G79" s="153">
        <f ca="1">IFERROR(G6/U79*100,"")</f>
        <v>3.1117262301236632</v>
      </c>
      <c r="H79" s="153">
        <f ca="1">IFERROR(B79-E79,"")</f>
        <v>0.56892624161915428</v>
      </c>
      <c r="I79" s="153">
        <f ca="1">IFERROR(C79-F79,"")</f>
        <v>0.55278849673223318</v>
      </c>
      <c r="J79" s="153">
        <f ca="1">IFERROR(D79-G79,"")</f>
        <v>0.6056522267587261</v>
      </c>
      <c r="M79" s="111" t="s">
        <v>45</v>
      </c>
      <c r="N79" s="112">
        <f t="shared" si="4"/>
        <v>30109462</v>
      </c>
      <c r="O79" s="112">
        <f t="shared" si="5"/>
        <v>33348932</v>
      </c>
      <c r="P79" s="112">
        <f t="shared" si="6"/>
        <v>33348932</v>
      </c>
      <c r="Q79" s="112">
        <f t="shared" si="7"/>
        <v>38386187</v>
      </c>
      <c r="R79" s="112">
        <f t="shared" si="8"/>
        <v>38386187</v>
      </c>
      <c r="S79" s="112">
        <f t="shared" si="9"/>
        <v>40348048</v>
      </c>
      <c r="T79" s="112">
        <f t="shared" si="10"/>
        <v>40348048</v>
      </c>
      <c r="U79" s="111">
        <f t="shared" si="10"/>
        <v>41894034.198123932</v>
      </c>
      <c r="V79" s="112"/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52" t="s">
        <v>46</v>
      </c>
      <c r="B80" s="153">
        <f t="shared" ref="B80:B90" ca="1" si="11">IFERROR(B7/R80*100,"")</f>
        <v>3.0385406787082037</v>
      </c>
      <c r="C80" s="153">
        <f t="shared" ref="C80:C90" ca="1" si="12">IFERROR(C7/T80*100,"")</f>
        <v>3.308900420659755</v>
      </c>
      <c r="D80" s="153">
        <f t="shared" ref="D80:D90" ca="1" si="13">IFERROR(D7/U80*100,"")</f>
        <v>3.2344854820896698</v>
      </c>
      <c r="E80" s="153">
        <f t="shared" ref="E80:E90" ca="1" si="14">IFERROR(E7/R80*100,"")</f>
        <v>3.0599128196817258</v>
      </c>
      <c r="F80" s="153">
        <f t="shared" ref="F80:F90" ca="1" si="15">IFERROR(F7/T80*100,"")</f>
        <v>3.4965861421598383</v>
      </c>
      <c r="G80" s="153">
        <f t="shared" ref="G80:G90" ca="1" si="16">IFERROR(G7/U80*100,"")</f>
        <v>3.4084032161885811</v>
      </c>
      <c r="H80" s="153">
        <f t="shared" ref="H80:H90" ca="1" si="17">IFERROR(B80-E80,"")</f>
        <v>-2.1372140973522136E-2</v>
      </c>
      <c r="I80" s="153">
        <f t="shared" ref="I80:I90" ca="1" si="18">IFERROR(C80-F80,"")</f>
        <v>-0.18768572150008334</v>
      </c>
      <c r="J80" s="153">
        <f t="shared" ref="J80:J90" ca="1" si="19">IFERROR(D80-G80,"")</f>
        <v>-0.17391773409891131</v>
      </c>
      <c r="M80" s="111" t="s">
        <v>46</v>
      </c>
      <c r="N80" s="112">
        <f t="shared" si="4"/>
        <v>30109462</v>
      </c>
      <c r="O80" s="112">
        <f t="shared" si="5"/>
        <v>33348932</v>
      </c>
      <c r="P80" s="112">
        <f t="shared" si="6"/>
        <v>33348932</v>
      </c>
      <c r="Q80" s="112">
        <f t="shared" si="7"/>
        <v>38386187</v>
      </c>
      <c r="R80" s="112">
        <f t="shared" si="8"/>
        <v>38386187</v>
      </c>
      <c r="S80" s="112">
        <f t="shared" si="9"/>
        <v>40348048</v>
      </c>
      <c r="T80" s="112">
        <f t="shared" si="10"/>
        <v>40348048</v>
      </c>
      <c r="U80" s="111">
        <f t="shared" si="10"/>
        <v>41894034.198123932</v>
      </c>
      <c r="V80" s="112"/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52" t="s">
        <v>22</v>
      </c>
      <c r="B81" s="153">
        <f t="shared" ca="1" si="11"/>
        <v>2.3346908511647686</v>
      </c>
      <c r="C81" s="153">
        <f t="shared" ca="1" si="12"/>
        <v>2.33451973934402</v>
      </c>
      <c r="D81" s="153">
        <f t="shared" ca="1" si="13"/>
        <v>2.8249791805750673</v>
      </c>
      <c r="E81" s="153">
        <f t="shared" ca="1" si="14"/>
        <v>3.2357174027209314</v>
      </c>
      <c r="F81" s="153">
        <f t="shared" ca="1" si="15"/>
        <v>3.3540993457725654</v>
      </c>
      <c r="G81" s="153">
        <f t="shared" ca="1" si="16"/>
        <v>3.1574733522780112</v>
      </c>
      <c r="H81" s="153">
        <f t="shared" ca="1" si="17"/>
        <v>-0.90102655155616285</v>
      </c>
      <c r="I81" s="153">
        <f t="shared" ca="1" si="18"/>
        <v>-1.0195796064285454</v>
      </c>
      <c r="J81" s="153">
        <f t="shared" ca="1" si="19"/>
        <v>-0.33249417170294393</v>
      </c>
      <c r="M81" s="111" t="s">
        <v>22</v>
      </c>
      <c r="N81" s="112">
        <f t="shared" si="4"/>
        <v>30109462</v>
      </c>
      <c r="O81" s="112">
        <f t="shared" si="5"/>
        <v>33348932</v>
      </c>
      <c r="P81" s="112">
        <f t="shared" si="6"/>
        <v>33348932</v>
      </c>
      <c r="Q81" s="112">
        <f t="shared" si="7"/>
        <v>38386187</v>
      </c>
      <c r="R81" s="112">
        <f t="shared" si="8"/>
        <v>38386187</v>
      </c>
      <c r="S81" s="112">
        <f t="shared" si="9"/>
        <v>40348048</v>
      </c>
      <c r="T81" s="112">
        <f t="shared" si="10"/>
        <v>40348048</v>
      </c>
      <c r="U81" s="111">
        <f t="shared" si="10"/>
        <v>41894034.198123932</v>
      </c>
      <c r="V81" s="112"/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52" t="s">
        <v>47</v>
      </c>
      <c r="B82" s="153">
        <f t="shared" ca="1" si="11"/>
        <v>3.2315798753338023</v>
      </c>
      <c r="C82" s="153">
        <f t="shared" ca="1" si="12"/>
        <v>3.4524183871299052</v>
      </c>
      <c r="D82" s="153">
        <f t="shared" ca="1" si="13"/>
        <v>3.3791151200793039</v>
      </c>
      <c r="E82" s="153">
        <f t="shared" ca="1" si="14"/>
        <v>3.0931476913817995</v>
      </c>
      <c r="F82" s="153">
        <f t="shared" ca="1" si="15"/>
        <v>3.2235211924006828</v>
      </c>
      <c r="G82" s="153">
        <f t="shared" ca="1" si="16"/>
        <v>3.7076962668578664</v>
      </c>
      <c r="H82" s="153">
        <f t="shared" ca="1" si="17"/>
        <v>0.13843218395200285</v>
      </c>
      <c r="I82" s="153">
        <f t="shared" ca="1" si="18"/>
        <v>0.22889719472922243</v>
      </c>
      <c r="J82" s="153">
        <f t="shared" ca="1" si="19"/>
        <v>-0.32858114677856243</v>
      </c>
      <c r="M82" s="111" t="s">
        <v>47</v>
      </c>
      <c r="N82" s="112">
        <f t="shared" si="4"/>
        <v>30109462</v>
      </c>
      <c r="O82" s="112">
        <f t="shared" si="5"/>
        <v>33348932</v>
      </c>
      <c r="P82" s="112">
        <f t="shared" si="6"/>
        <v>33348932</v>
      </c>
      <c r="Q82" s="112">
        <f t="shared" si="7"/>
        <v>38386187</v>
      </c>
      <c r="R82" s="112">
        <f t="shared" si="8"/>
        <v>38386187</v>
      </c>
      <c r="S82" s="112">
        <f t="shared" si="9"/>
        <v>40348048</v>
      </c>
      <c r="T82" s="112">
        <f t="shared" si="10"/>
        <v>40348048</v>
      </c>
      <c r="U82" s="111">
        <f t="shared" si="10"/>
        <v>41894034.198123932</v>
      </c>
      <c r="V82" s="112"/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52" t="s">
        <v>23</v>
      </c>
      <c r="B83" s="153">
        <f t="shared" ca="1" si="11"/>
        <v>2.9739436089341211</v>
      </c>
      <c r="C83" s="153">
        <f t="shared" ca="1" si="12"/>
        <v>3.4760000855555639</v>
      </c>
      <c r="D83" s="153">
        <f t="shared" ca="1" si="13"/>
        <v>4.0861671065248215</v>
      </c>
      <c r="E83" s="153">
        <f t="shared" ca="1" si="14"/>
        <v>3.1890047401686417</v>
      </c>
      <c r="F83" s="153">
        <f t="shared" ca="1" si="15"/>
        <v>3.1860557368227562</v>
      </c>
      <c r="G83" s="153">
        <f t="shared" ca="1" si="16"/>
        <v>3.2523583060926993</v>
      </c>
      <c r="H83" s="153">
        <f t="shared" ca="1" si="17"/>
        <v>-0.21506113123452053</v>
      </c>
      <c r="I83" s="153">
        <f t="shared" ca="1" si="18"/>
        <v>0.28994434873280772</v>
      </c>
      <c r="J83" s="153">
        <f t="shared" ca="1" si="19"/>
        <v>0.83380880043212224</v>
      </c>
      <c r="M83" s="111" t="s">
        <v>23</v>
      </c>
      <c r="N83" s="112">
        <f t="shared" si="4"/>
        <v>30109462</v>
      </c>
      <c r="O83" s="112">
        <f t="shared" si="5"/>
        <v>33348932</v>
      </c>
      <c r="P83" s="112">
        <f t="shared" si="6"/>
        <v>33348932</v>
      </c>
      <c r="Q83" s="112">
        <f t="shared" si="7"/>
        <v>38386187</v>
      </c>
      <c r="R83" s="112">
        <f t="shared" si="8"/>
        <v>38386187</v>
      </c>
      <c r="S83" s="112">
        <f t="shared" si="9"/>
        <v>40348048</v>
      </c>
      <c r="T83" s="112">
        <f t="shared" si="10"/>
        <v>40348048</v>
      </c>
      <c r="U83" s="111">
        <f t="shared" si="10"/>
        <v>41894034.198123932</v>
      </c>
      <c r="V83" s="112"/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52" t="s">
        <v>48</v>
      </c>
      <c r="B84" s="153">
        <f t="shared" ca="1" si="11"/>
        <v>2.8918576387907429</v>
      </c>
      <c r="C84" s="153">
        <f t="shared" ca="1" si="12"/>
        <v>3.2319917880537861</v>
      </c>
      <c r="D84" s="153">
        <f t="shared" ca="1" si="13"/>
        <v>4.2718211727629285</v>
      </c>
      <c r="E84" s="153">
        <f t="shared" ca="1" si="14"/>
        <v>3.0533133572240434</v>
      </c>
      <c r="F84" s="153">
        <f t="shared" ca="1" si="15"/>
        <v>3.4377441729027405</v>
      </c>
      <c r="G84" s="153">
        <f t="shared" ca="1" si="16"/>
        <v>3.434551614665065</v>
      </c>
      <c r="H84" s="153">
        <f t="shared" ca="1" si="17"/>
        <v>-0.16145571843330053</v>
      </c>
      <c r="I84" s="153">
        <f t="shared" ca="1" si="18"/>
        <v>-0.20575238484895442</v>
      </c>
      <c r="J84" s="153">
        <f t="shared" ca="1" si="19"/>
        <v>0.83726955809786352</v>
      </c>
      <c r="M84" s="111" t="s">
        <v>48</v>
      </c>
      <c r="N84" s="112">
        <f t="shared" si="4"/>
        <v>30109462</v>
      </c>
      <c r="O84" s="112">
        <f t="shared" si="5"/>
        <v>33348932</v>
      </c>
      <c r="P84" s="112">
        <f t="shared" si="6"/>
        <v>33348932</v>
      </c>
      <c r="Q84" s="112">
        <f t="shared" si="7"/>
        <v>38386187</v>
      </c>
      <c r="R84" s="112">
        <f t="shared" si="8"/>
        <v>38386187</v>
      </c>
      <c r="S84" s="112">
        <f t="shared" si="9"/>
        <v>40348048</v>
      </c>
      <c r="T84" s="112">
        <f t="shared" si="10"/>
        <v>40348048</v>
      </c>
      <c r="U84" s="111">
        <f t="shared" si="10"/>
        <v>41894034.198123932</v>
      </c>
      <c r="V84" s="112"/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52" t="s">
        <v>49</v>
      </c>
      <c r="B85" s="153">
        <f t="shared" ca="1" si="11"/>
        <v>3.1717362732589205</v>
      </c>
      <c r="C85" s="153">
        <f t="shared" ca="1" si="12"/>
        <v>3.6178946401570649</v>
      </c>
      <c r="D85" s="153" t="str">
        <f t="shared" ca="1" si="13"/>
        <v/>
      </c>
      <c r="E85" s="153">
        <f t="shared" ca="1" si="14"/>
        <v>2.836042563956672</v>
      </c>
      <c r="F85" s="153">
        <f t="shared" ca="1" si="15"/>
        <v>3.0577897275228758</v>
      </c>
      <c r="G85" s="153" t="str">
        <f t="shared" ca="1" si="16"/>
        <v/>
      </c>
      <c r="H85" s="153">
        <f t="shared" ca="1" si="17"/>
        <v>0.33569370930224851</v>
      </c>
      <c r="I85" s="153">
        <f t="shared" ca="1" si="18"/>
        <v>0.56010491263418904</v>
      </c>
      <c r="J85" s="153" t="str">
        <f t="shared" ca="1" si="19"/>
        <v/>
      </c>
      <c r="M85" s="111" t="s">
        <v>49</v>
      </c>
      <c r="N85" s="112">
        <f t="shared" si="4"/>
        <v>30109462</v>
      </c>
      <c r="O85" s="112">
        <f t="shared" si="5"/>
        <v>33348932</v>
      </c>
      <c r="P85" s="112">
        <f t="shared" si="6"/>
        <v>33348932</v>
      </c>
      <c r="Q85" s="112">
        <f t="shared" si="7"/>
        <v>38386187</v>
      </c>
      <c r="R85" s="112">
        <f t="shared" si="8"/>
        <v>38386187</v>
      </c>
      <c r="S85" s="112">
        <f t="shared" si="9"/>
        <v>40348048</v>
      </c>
      <c r="T85" s="112">
        <f t="shared" si="10"/>
        <v>40348048</v>
      </c>
      <c r="U85" s="111">
        <f t="shared" si="10"/>
        <v>41894034.198123932</v>
      </c>
      <c r="V85" s="112"/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52" t="s">
        <v>50</v>
      </c>
      <c r="B86" s="153">
        <f t="shared" ca="1" si="11"/>
        <v>3.1835164664831126</v>
      </c>
      <c r="C86" s="153">
        <f t="shared" ca="1" si="12"/>
        <v>3.1175646811959776</v>
      </c>
      <c r="D86" s="153" t="str">
        <f t="shared" ca="1" si="13"/>
        <v/>
      </c>
      <c r="E86" s="153">
        <f t="shared" ca="1" si="14"/>
        <v>2.8778305670214093</v>
      </c>
      <c r="F86" s="153">
        <f t="shared" ca="1" si="15"/>
        <v>3.1657343076423463</v>
      </c>
      <c r="G86" s="153" t="str">
        <f t="shared" ca="1" si="16"/>
        <v/>
      </c>
      <c r="H86" s="153">
        <f t="shared" ca="1" si="17"/>
        <v>0.30568589946170333</v>
      </c>
      <c r="I86" s="153">
        <f t="shared" ca="1" si="18"/>
        <v>-4.8169626446368685E-2</v>
      </c>
      <c r="J86" s="153" t="str">
        <f t="shared" ca="1" si="19"/>
        <v/>
      </c>
      <c r="M86" s="111" t="s">
        <v>50</v>
      </c>
      <c r="N86" s="112">
        <f t="shared" si="4"/>
        <v>30109462</v>
      </c>
      <c r="O86" s="112">
        <f t="shared" si="5"/>
        <v>33348932</v>
      </c>
      <c r="P86" s="112">
        <f t="shared" si="6"/>
        <v>33348932</v>
      </c>
      <c r="Q86" s="112">
        <f t="shared" si="7"/>
        <v>38386187</v>
      </c>
      <c r="R86" s="112">
        <f t="shared" si="8"/>
        <v>38386187</v>
      </c>
      <c r="S86" s="112">
        <f t="shared" si="9"/>
        <v>40348048</v>
      </c>
      <c r="T86" s="112">
        <f t="shared" si="10"/>
        <v>40348048</v>
      </c>
      <c r="U86" s="111">
        <f t="shared" si="10"/>
        <v>41894034.198123932</v>
      </c>
      <c r="V86" s="112"/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52" t="s">
        <v>51</v>
      </c>
      <c r="B87" s="153">
        <f t="shared" ca="1" si="11"/>
        <v>2.8113438175039347</v>
      </c>
      <c r="C87" s="153">
        <f t="shared" ca="1" si="12"/>
        <v>3.0184099562883437</v>
      </c>
      <c r="D87" s="153" t="str">
        <f t="shared" ca="1" si="13"/>
        <v/>
      </c>
      <c r="E87" s="153">
        <f t="shared" ca="1" si="14"/>
        <v>3.682020316318471</v>
      </c>
      <c r="F87" s="153">
        <f t="shared" ca="1" si="15"/>
        <v>3.044023314337279</v>
      </c>
      <c r="G87" s="153" t="str">
        <f t="shared" ca="1" si="16"/>
        <v/>
      </c>
      <c r="H87" s="153">
        <f t="shared" ca="1" si="17"/>
        <v>-0.87067649881453635</v>
      </c>
      <c r="I87" s="153">
        <f t="shared" ca="1" si="18"/>
        <v>-2.5613358048935275E-2</v>
      </c>
      <c r="J87" s="153" t="str">
        <f t="shared" ca="1" si="19"/>
        <v/>
      </c>
      <c r="M87" s="111" t="s">
        <v>51</v>
      </c>
      <c r="N87" s="112">
        <f t="shared" si="4"/>
        <v>30109462</v>
      </c>
      <c r="O87" s="112">
        <f t="shared" si="5"/>
        <v>33348932</v>
      </c>
      <c r="P87" s="112">
        <f t="shared" si="6"/>
        <v>33348932</v>
      </c>
      <c r="Q87" s="112">
        <f t="shared" si="7"/>
        <v>38386187</v>
      </c>
      <c r="R87" s="112">
        <f t="shared" si="8"/>
        <v>38386187</v>
      </c>
      <c r="S87" s="112">
        <f t="shared" si="9"/>
        <v>40348048</v>
      </c>
      <c r="T87" s="112">
        <f t="shared" si="10"/>
        <v>40348048</v>
      </c>
      <c r="U87" s="111">
        <f t="shared" si="10"/>
        <v>41894034.198123932</v>
      </c>
      <c r="V87" s="112"/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52" t="s">
        <v>52</v>
      </c>
      <c r="B88" s="153">
        <f t="shared" ca="1" si="11"/>
        <v>3.4614342054864697</v>
      </c>
      <c r="C88" s="153">
        <f t="shared" ca="1" si="12"/>
        <v>2.9984248630813535</v>
      </c>
      <c r="D88" s="153" t="str">
        <f t="shared" ca="1" si="13"/>
        <v/>
      </c>
      <c r="E88" s="153">
        <f t="shared" ca="1" si="14"/>
        <v>4.0211940638959556</v>
      </c>
      <c r="F88" s="153">
        <f t="shared" ca="1" si="15"/>
        <v>3.5105648580570818</v>
      </c>
      <c r="G88" s="153" t="str">
        <f t="shared" ca="1" si="16"/>
        <v/>
      </c>
      <c r="H88" s="153">
        <f t="shared" ca="1" si="17"/>
        <v>-0.55975985840948583</v>
      </c>
      <c r="I88" s="153">
        <f t="shared" ca="1" si="18"/>
        <v>-0.51213999497572837</v>
      </c>
      <c r="J88" s="153" t="str">
        <f t="shared" ca="1" si="19"/>
        <v/>
      </c>
      <c r="M88" s="111" t="s">
        <v>52</v>
      </c>
      <c r="N88" s="112">
        <f t="shared" si="4"/>
        <v>30109462</v>
      </c>
      <c r="O88" s="112">
        <f t="shared" si="5"/>
        <v>33348932</v>
      </c>
      <c r="P88" s="112">
        <f t="shared" si="6"/>
        <v>33348932</v>
      </c>
      <c r="Q88" s="112">
        <f t="shared" si="7"/>
        <v>38386187</v>
      </c>
      <c r="R88" s="112">
        <f t="shared" si="8"/>
        <v>38386187</v>
      </c>
      <c r="S88" s="112">
        <f t="shared" si="9"/>
        <v>40348048</v>
      </c>
      <c r="T88" s="112">
        <f t="shared" si="10"/>
        <v>40348048</v>
      </c>
      <c r="U88" s="111">
        <f t="shared" si="10"/>
        <v>41894034.198123932</v>
      </c>
      <c r="V88" s="112"/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52" t="s">
        <v>53</v>
      </c>
      <c r="B89" s="153">
        <f t="shared" ca="1" si="11"/>
        <v>3.2874701464878511</v>
      </c>
      <c r="C89" s="153">
        <f t="shared" ca="1" si="12"/>
        <v>3.3560241724705024</v>
      </c>
      <c r="D89" s="204" t="str">
        <f t="shared" ca="1" si="13"/>
        <v/>
      </c>
      <c r="E89" s="204">
        <f t="shared" ca="1" si="14"/>
        <v>3.4683171709656908</v>
      </c>
      <c r="F89" s="204">
        <f t="shared" ca="1" si="15"/>
        <v>3.6460367178109818</v>
      </c>
      <c r="G89" s="204" t="str">
        <f t="shared" ca="1" si="16"/>
        <v/>
      </c>
      <c r="H89" s="153">
        <f t="shared" ca="1" si="17"/>
        <v>-0.18084702447783974</v>
      </c>
      <c r="I89" s="153">
        <f t="shared" ca="1" si="18"/>
        <v>-0.29001254534047938</v>
      </c>
      <c r="J89" s="204" t="str">
        <f t="shared" ca="1" si="19"/>
        <v/>
      </c>
      <c r="M89" s="111" t="s">
        <v>53</v>
      </c>
      <c r="N89" s="112">
        <f t="shared" si="4"/>
        <v>30109462</v>
      </c>
      <c r="O89" s="112">
        <f t="shared" si="5"/>
        <v>33348932</v>
      </c>
      <c r="P89" s="112">
        <f t="shared" si="6"/>
        <v>33348932</v>
      </c>
      <c r="Q89" s="112">
        <f t="shared" si="7"/>
        <v>38386187</v>
      </c>
      <c r="R89" s="112">
        <f t="shared" si="8"/>
        <v>38386187</v>
      </c>
      <c r="S89" s="112">
        <f t="shared" si="9"/>
        <v>40348048</v>
      </c>
      <c r="T89" s="112">
        <f t="shared" si="10"/>
        <v>40348048</v>
      </c>
      <c r="U89" s="111">
        <f t="shared" si="10"/>
        <v>41894034.198123932</v>
      </c>
      <c r="V89" s="112"/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52" t="s">
        <v>54</v>
      </c>
      <c r="B90" s="153">
        <f t="shared" ca="1" si="11"/>
        <v>3.5940210940982493</v>
      </c>
      <c r="C90" s="153">
        <f t="shared" ca="1" si="12"/>
        <v>3.3665118148962261</v>
      </c>
      <c r="D90" s="204" t="str">
        <f t="shared" ca="1" si="13"/>
        <v/>
      </c>
      <c r="E90" s="204">
        <f t="shared" ca="1" si="14"/>
        <v>5.8117535951148209</v>
      </c>
      <c r="F90" s="204">
        <f t="shared" ca="1" si="15"/>
        <v>6.2358923633678698</v>
      </c>
      <c r="G90" s="204" t="str">
        <f t="shared" ca="1" si="16"/>
        <v/>
      </c>
      <c r="H90" s="153">
        <f t="shared" ca="1" si="17"/>
        <v>-2.2177325010165716</v>
      </c>
      <c r="I90" s="153">
        <f t="shared" ca="1" si="18"/>
        <v>-2.8693805484716437</v>
      </c>
      <c r="J90" s="204" t="str">
        <f t="shared" ca="1" si="19"/>
        <v/>
      </c>
      <c r="M90" s="111" t="s">
        <v>54</v>
      </c>
      <c r="N90" s="112">
        <f t="shared" si="4"/>
        <v>30109462</v>
      </c>
      <c r="O90" s="112">
        <f t="shared" si="5"/>
        <v>33348932</v>
      </c>
      <c r="P90" s="112">
        <f t="shared" si="6"/>
        <v>33348932</v>
      </c>
      <c r="Q90" s="112">
        <f t="shared" si="7"/>
        <v>38386187</v>
      </c>
      <c r="R90" s="112">
        <f t="shared" si="8"/>
        <v>38386187</v>
      </c>
      <c r="S90" s="112">
        <f t="shared" si="9"/>
        <v>40348048</v>
      </c>
      <c r="T90" s="112">
        <f t="shared" si="10"/>
        <v>40348048</v>
      </c>
      <c r="U90" s="111">
        <f t="shared" si="10"/>
        <v>41894034.198123932</v>
      </c>
      <c r="AP90" s="33"/>
      <c r="AQ90" s="33"/>
      <c r="AR90" s="33"/>
      <c r="AS90" s="33"/>
    </row>
    <row r="91" spans="1:45">
      <c r="A91" s="165" t="s">
        <v>101</v>
      </c>
      <c r="B91" s="153">
        <f t="shared" ref="B91:G91" ca="1" si="20">SUM(B79:B90)</f>
        <v>37.184855268380794</v>
      </c>
      <c r="C91" s="153">
        <f t="shared" ca="1" si="20"/>
        <v>38.519203152033533</v>
      </c>
      <c r="D91" s="153">
        <f t="shared" ca="1" si="20"/>
        <v>21.513946518914182</v>
      </c>
      <c r="E91" s="153">
        <f t="shared" ca="1" si="20"/>
        <v>40.964048658961616</v>
      </c>
      <c r="F91" s="153">
        <f t="shared" ca="1" si="20"/>
        <v>42.045801985265804</v>
      </c>
      <c r="G91" s="153">
        <f t="shared" ca="1" si="20"/>
        <v>20.072208986205887</v>
      </c>
      <c r="H91" s="153" t="s">
        <v>102</v>
      </c>
      <c r="I91" s="153" t="s">
        <v>102</v>
      </c>
      <c r="J91" s="153" t="s">
        <v>102</v>
      </c>
      <c r="AP91" s="33"/>
      <c r="AQ91" s="33"/>
      <c r="AR91" s="33"/>
      <c r="AS91" s="33"/>
    </row>
    <row r="92" spans="1:45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AP92" s="33"/>
      <c r="AQ92" s="33"/>
      <c r="AR92" s="33"/>
      <c r="AS92" s="33"/>
    </row>
    <row r="93" spans="1:45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AP93" s="33"/>
      <c r="AQ93" s="33"/>
      <c r="AR93" s="33"/>
      <c r="AS93" s="33"/>
    </row>
    <row r="94" spans="1:45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AP94" s="33"/>
      <c r="AQ94" s="33"/>
      <c r="AR94" s="33"/>
      <c r="AS94" s="33"/>
    </row>
    <row r="95" spans="1:45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AP95" s="33"/>
      <c r="AQ95" s="33"/>
      <c r="AR95" s="33"/>
      <c r="AS95" s="33"/>
    </row>
    <row r="96" spans="1:45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AP96" s="33"/>
      <c r="AQ96" s="33"/>
      <c r="AR96" s="33"/>
      <c r="AS96" s="33"/>
    </row>
    <row r="97" spans="1:45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AP97" s="33"/>
      <c r="AQ97" s="33"/>
      <c r="AR97" s="33"/>
      <c r="AS97" s="33"/>
    </row>
    <row r="98" spans="1:45">
      <c r="A98" s="143"/>
      <c r="B98" s="143"/>
      <c r="C98" s="143"/>
      <c r="D98" s="143"/>
      <c r="E98" s="143"/>
      <c r="F98" s="143"/>
      <c r="G98" s="143"/>
      <c r="H98" s="143"/>
      <c r="I98" s="143"/>
      <c r="J98" s="143"/>
    </row>
    <row r="99" spans="1:45">
      <c r="A99" s="143"/>
      <c r="B99" s="143"/>
      <c r="C99" s="143"/>
      <c r="D99" s="143"/>
      <c r="E99" s="143"/>
      <c r="F99" s="143"/>
      <c r="G99" s="143"/>
      <c r="H99" s="143"/>
      <c r="I99" s="143"/>
      <c r="J99" s="143"/>
    </row>
    <row r="100" spans="1:45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</row>
    <row r="101" spans="1:45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</row>
    <row r="102" spans="1:45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</row>
    <row r="103" spans="1:45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</row>
    <row r="104" spans="1:45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</row>
    <row r="105" spans="1:45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</row>
    <row r="106" spans="1:45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</row>
    <row r="107" spans="1:45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</row>
    <row r="108" spans="1:45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</row>
    <row r="109" spans="1:45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</row>
    <row r="110" spans="1:45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</row>
    <row r="111" spans="1:45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</row>
    <row r="112" spans="1:45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</row>
    <row r="113" spans="1:10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</row>
    <row r="114" spans="1:10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</row>
    <row r="115" spans="1:10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</row>
    <row r="116" spans="1:10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</row>
    <row r="117" spans="1:10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</row>
    <row r="118" spans="1:10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</row>
    <row r="119" spans="1:10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</row>
    <row r="120" spans="1:10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</row>
    <row r="121" spans="1:10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</row>
    <row r="122" spans="1:10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</row>
    <row r="123" spans="1:10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</row>
    <row r="124" spans="1:10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</row>
    <row r="125" spans="1:10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</row>
    <row r="126" spans="1:10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</row>
    <row r="127" spans="1:10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</row>
    <row r="128" spans="1:10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</row>
    <row r="129" spans="1:10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</row>
    <row r="130" spans="1:10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</row>
    <row r="131" spans="1:10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</row>
    <row r="132" spans="1:10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</row>
    <row r="133" spans="1:10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</row>
    <row r="134" spans="1:10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</row>
    <row r="135" spans="1:10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</row>
    <row r="136" spans="1:10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</row>
    <row r="137" spans="1:10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</row>
    <row r="138" spans="1:10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</row>
    <row r="139" spans="1:10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</row>
    <row r="140" spans="1:10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</row>
    <row r="141" spans="1:10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</row>
    <row r="142" spans="1:10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</row>
    <row r="143" spans="1:10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</row>
    <row r="144" spans="1:10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</row>
    <row r="145" spans="1:10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</row>
    <row r="146" spans="1:10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</row>
    <row r="147" spans="1:10" ht="15" customHeight="1">
      <c r="A147" s="265" t="s">
        <v>3</v>
      </c>
      <c r="B147" s="266"/>
      <c r="C147" s="266"/>
      <c r="D147" s="266"/>
      <c r="E147" s="266"/>
      <c r="F147" s="266"/>
      <c r="G147" s="266"/>
      <c r="H147" s="266"/>
      <c r="I147" s="267"/>
      <c r="J147" s="143"/>
    </row>
    <row r="148" spans="1:10" ht="15" customHeight="1">
      <c r="A148" s="144" t="s">
        <v>39</v>
      </c>
      <c r="B148" s="159"/>
      <c r="C148" s="160" t="s">
        <v>92</v>
      </c>
      <c r="D148" s="160"/>
      <c r="E148" s="161"/>
      <c r="F148" s="160"/>
      <c r="G148" s="160" t="s">
        <v>96</v>
      </c>
      <c r="H148" s="162"/>
      <c r="I148" s="161"/>
      <c r="J148" s="143"/>
    </row>
    <row r="149" spans="1:10">
      <c r="A149" s="146">
        <v>1</v>
      </c>
      <c r="B149" s="147">
        <v>2</v>
      </c>
      <c r="C149" s="147">
        <v>3</v>
      </c>
      <c r="D149" s="147">
        <v>4</v>
      </c>
      <c r="E149" s="147">
        <v>5</v>
      </c>
      <c r="F149" s="147">
        <v>6</v>
      </c>
      <c r="G149" s="147">
        <v>7</v>
      </c>
      <c r="H149" s="163">
        <v>8</v>
      </c>
      <c r="I149" s="163">
        <v>9</v>
      </c>
      <c r="J149" s="143"/>
    </row>
    <row r="150" spans="1:10">
      <c r="A150" s="148"/>
      <c r="B150" s="147" t="s">
        <v>121</v>
      </c>
      <c r="C150" s="147" t="s">
        <v>105</v>
      </c>
      <c r="D150" s="147" t="s">
        <v>90</v>
      </c>
      <c r="E150" s="147" t="s">
        <v>42</v>
      </c>
      <c r="F150" s="147" t="s">
        <v>121</v>
      </c>
      <c r="G150" s="147" t="s">
        <v>105</v>
      </c>
      <c r="H150" s="147" t="s">
        <v>90</v>
      </c>
      <c r="I150" s="147" t="s">
        <v>42</v>
      </c>
      <c r="J150" s="143"/>
    </row>
    <row r="151" spans="1:10">
      <c r="A151" s="150"/>
      <c r="B151" s="144">
        <v>2021</v>
      </c>
      <c r="C151" s="144">
        <v>2022</v>
      </c>
      <c r="D151" s="144">
        <v>2023</v>
      </c>
      <c r="E151" s="144">
        <v>2024</v>
      </c>
      <c r="F151" s="164">
        <v>2021</v>
      </c>
      <c r="G151" s="164">
        <v>2022</v>
      </c>
      <c r="H151" s="164">
        <v>2023</v>
      </c>
      <c r="I151" s="164">
        <v>2024</v>
      </c>
      <c r="J151" s="143"/>
    </row>
    <row r="152" spans="1:10">
      <c r="A152" s="152" t="s">
        <v>45</v>
      </c>
      <c r="B152" s="156">
        <f ca="1">IF(INDIRECT(ADDRESS(ROW('3'!BU$7),COLUMN('3'!BU$6)+ROW(A1)+12,1,1,"3"))="","",INDIRECT(ADDRESS(ROW('3'!BU$7),COLUMN('3'!BU$6)+ROW(A1)+12,1,1,"3")))</f>
        <v>782986.00100000005</v>
      </c>
      <c r="C152" s="156">
        <f ca="1">IF(INDIRECT(ADDRESS(ROW('3'!BU$7),COLUMN('3'!BU$6)+ROW(A1)+24,1,1,"3"))="","",INDIRECT(ADDRESS(ROW('3'!BU$7),COLUMN('3'!BU$6)+ROW(A1)+24,1,1,"3")))</f>
        <v>941791.93599999999</v>
      </c>
      <c r="D152" s="156">
        <f ca="1">IF(INDIRECT(ADDRESS(ROW('3'!BU$7),COLUMN('3'!BU$6)+ROW(A1)+36,1,1,"3"))="","",INDIRECT(ADDRESS(ROW('3'!BU$7),COLUMN('3'!BU$6)+ROW(A1)+36,1,1,"3")))</f>
        <v>1077162.7609999999</v>
      </c>
      <c r="E152" s="156">
        <f ca="1">IF(INDIRECT(ADDRESS(ROW('3'!BU$7),COLUMN('3'!BU$6)+ROW(A1)+48,1,1,"3"))="","",INDIRECT(ADDRESS(ROW('3'!BU$7),COLUMN('3'!BU$6)+ROW(A1)+48,1,1,"3")))</f>
        <v>1080454.102</v>
      </c>
      <c r="F152" s="153">
        <f ca="1">IFERROR(B152/P79*100,"")</f>
        <v>2.3478592987625513</v>
      </c>
      <c r="G152" s="153">
        <f ca="1">IFERROR(C152/R79*100,"")</f>
        <v>2.4534657115071106</v>
      </c>
      <c r="H152" s="153">
        <f ca="1">IFERROR(D152/T79*100,"")</f>
        <v>2.6696775045970003</v>
      </c>
      <c r="I152" s="153">
        <f ca="1">IFERROR(E152/U79*100,"")</f>
        <v>2.5790166134164854</v>
      </c>
      <c r="J152" s="188"/>
    </row>
    <row r="153" spans="1:10">
      <c r="A153" s="152" t="s">
        <v>46</v>
      </c>
      <c r="B153" s="156">
        <f ca="1">IF(INDIRECT(ADDRESS(ROW('3'!BU$7),COLUMN('3'!BU$6)+ROW(A2)+12,1,1,"3"))="","",INDIRECT(ADDRESS(ROW('3'!BU$7),COLUMN('3'!BU$6)+ROW(A2)+12,1,1,"3")))</f>
        <v>734852.06500000006</v>
      </c>
      <c r="C153" s="156">
        <f ca="1">IF(INDIRECT(ADDRESS(ROW('3'!BU$7),COLUMN('3'!BU$6)+ROW(A2)+24,1,1,"3"))="","",INDIRECT(ADDRESS(ROW('3'!BU$7),COLUMN('3'!BU$6)+ROW(A2)+24,1,1,"3")))</f>
        <v>870814.98900000006</v>
      </c>
      <c r="D153" s="156">
        <f ca="1">IF(INDIRECT(ADDRESS(ROW('3'!BU$7),COLUMN('3'!BU$6)+ROW(A2)+36,1,1,"3"))="","",INDIRECT(ADDRESS(ROW('3'!BU$7),COLUMN('3'!BU$6)+ROW(A2)+36,1,1,"3")))</f>
        <v>983504.24399999995</v>
      </c>
      <c r="E153" s="156">
        <f ca="1">IF(INDIRECT(ADDRESS(ROW('3'!BU$7),COLUMN('3'!BU$6)+ROW(A2)+48,1,1,"3"))="","",INDIRECT(ADDRESS(ROW('3'!BU$7),COLUMN('3'!BU$6)+ROW(A2)+48,1,1,"3")))</f>
        <v>1024283.855</v>
      </c>
      <c r="F153" s="153">
        <f t="shared" ref="F153:F163" ca="1" si="21">IFERROR(B153/P80*100,"")</f>
        <v>2.2035250334253584</v>
      </c>
      <c r="G153" s="153">
        <f t="shared" ref="G153:G163" ca="1" si="22">IFERROR(C153/R80*100,"")</f>
        <v>2.2685634001626682</v>
      </c>
      <c r="H153" s="153">
        <f t="shared" ref="H153:H163" ca="1" si="23">IFERROR(D153/T80*100,"")</f>
        <v>2.4375509913143754</v>
      </c>
      <c r="I153" s="153">
        <f t="shared" ref="I153:I163" ca="1" si="24">IFERROR(E153/U80*100,"")</f>
        <v>2.4449396545484001</v>
      </c>
      <c r="J153" s="188"/>
    </row>
    <row r="154" spans="1:10">
      <c r="A154" s="152" t="s">
        <v>22</v>
      </c>
      <c r="B154" s="156">
        <f ca="1">IF(INDIRECT(ADDRESS(ROW('3'!BU$7),COLUMN('3'!BU$6)+ROW(A3)+12,1,1,"3"))="","",INDIRECT(ADDRESS(ROW('3'!BU$7),COLUMN('3'!BU$6)+ROW(A3)+12,1,1,"3")))</f>
        <v>637891.50999999978</v>
      </c>
      <c r="C154" s="156">
        <f ca="1">IF(INDIRECT(ADDRESS(ROW('3'!BU$7),COLUMN('3'!BU$6)+ROW(A3)+24,1,1,"3"))="","",INDIRECT(ADDRESS(ROW('3'!BU$7),COLUMN('3'!BU$6)+ROW(A3)+24,1,1,"3")))</f>
        <v>769054.68499999982</v>
      </c>
      <c r="D154" s="156">
        <f ca="1">IF(INDIRECT(ADDRESS(ROW('3'!BU$7),COLUMN('3'!BU$6)+ROW(A3)+36,1,1,"3"))="","",INDIRECT(ADDRESS(ROW('3'!BU$7),COLUMN('3'!BU$6)+ROW(A3)+36,1,1,"3")))</f>
        <v>838446.19</v>
      </c>
      <c r="E154" s="156">
        <f ca="1">IF(INDIRECT(ADDRESS(ROW('3'!BU$7),COLUMN('3'!BU$6)+ROW(A3)+48,1,1,"3"))="","",INDIRECT(ADDRESS(ROW('3'!BU$7),COLUMN('3'!BU$6)+ROW(A3)+48,1,1,"3")))</f>
        <v>948366.56</v>
      </c>
      <c r="F154" s="153">
        <f t="shared" ca="1" si="21"/>
        <v>1.91277942573993</v>
      </c>
      <c r="G154" s="153">
        <f t="shared" ca="1" si="22"/>
        <v>2.0034672498208792</v>
      </c>
      <c r="H154" s="153">
        <f t="shared" ca="1" si="23"/>
        <v>2.0780340848211543</v>
      </c>
      <c r="I154" s="153">
        <f t="shared" ca="1" si="24"/>
        <v>2.2637269915688116</v>
      </c>
      <c r="J154" s="143"/>
    </row>
    <row r="155" spans="1:10">
      <c r="A155" s="152" t="s">
        <v>47</v>
      </c>
      <c r="B155" s="156">
        <f ca="1">IF(INDIRECT(ADDRESS(ROW('3'!BU$7),COLUMN('3'!BU$6)+ROW(A4)+12,1,1,"3"))="","",INDIRECT(ADDRESS(ROW('3'!BU$7),COLUMN('3'!BU$6)+ROW(A4)+12,1,1,"3")))</f>
        <v>864350.42400000012</v>
      </c>
      <c r="C155" s="156">
        <f ca="1">IF(INDIRECT(ADDRESS(ROW('3'!BU$7),COLUMN('3'!BU$6)+ROW(A4)+24,1,1,"3"))="","",INDIRECT(ADDRESS(ROW('3'!BU$7),COLUMN('3'!BU$6)+ROW(A4)+24,1,1,"3")))</f>
        <v>957835.15200000023</v>
      </c>
      <c r="D155" s="156">
        <f ca="1">IF(INDIRECT(ADDRESS(ROW('3'!BU$7),COLUMN('3'!BU$6)+ROW(A4)+36,1,1,"3"))="","",INDIRECT(ADDRESS(ROW('3'!BU$7),COLUMN('3'!BU$6)+ROW(A4)+36,1,1,"3")))</f>
        <v>1063867.0010000002</v>
      </c>
      <c r="E155" s="156">
        <f ca="1">IF(INDIRECT(ADDRESS(ROW('3'!BU$7),COLUMN('3'!BU$6)+ROW(A4)+48,1,1,"3"))="","",INDIRECT(ADDRESS(ROW('3'!BU$7),COLUMN('3'!BU$6)+ROW(A4)+48,1,1,"3")))</f>
        <v>1101148.2999999998</v>
      </c>
      <c r="F155" s="153">
        <f t="shared" ca="1" si="21"/>
        <v>2.5918383953045336</v>
      </c>
      <c r="G155" s="153">
        <f t="shared" ca="1" si="22"/>
        <v>2.4952599537953595</v>
      </c>
      <c r="H155" s="153">
        <f t="shared" ca="1" si="23"/>
        <v>2.6367248323884223</v>
      </c>
      <c r="I155" s="153">
        <f t="shared" ca="1" si="24"/>
        <v>2.6284131406216082</v>
      </c>
      <c r="J155" s="143"/>
    </row>
    <row r="156" spans="1:10">
      <c r="A156" s="152" t="s">
        <v>23</v>
      </c>
      <c r="B156" s="156">
        <f ca="1">IF(INDIRECT(ADDRESS(ROW('3'!BU$7),COLUMN('3'!BU$6)+ROW(A5)+12,1,1,"3"))="","",INDIRECT(ADDRESS(ROW('3'!BU$7),COLUMN('3'!BU$6)+ROW(A5)+12,1,1,"3")))</f>
        <v>850252.99099999992</v>
      </c>
      <c r="C156" s="156">
        <f ca="1">IF(INDIRECT(ADDRESS(ROW('3'!BU$7),COLUMN('3'!BU$6)+ROW(A5)+24,1,1,"3"))="","",INDIRECT(ADDRESS(ROW('3'!BU$7),COLUMN('3'!BU$6)+ROW(A5)+24,1,1,"3")))</f>
        <v>978678.55900000036</v>
      </c>
      <c r="D156" s="156">
        <f ca="1">IF(INDIRECT(ADDRESS(ROW('3'!BU$7),COLUMN('3'!BU$6)+ROW(A5)+36,1,1,"3"))="","",INDIRECT(ADDRESS(ROW('3'!BU$7),COLUMN('3'!BU$6)+ROW(A5)+36,1,1,"3")))</f>
        <v>1071795.2409999999</v>
      </c>
      <c r="E156" s="156">
        <f ca="1">IF(INDIRECT(ADDRESS(ROW('3'!BU$7),COLUMN('3'!BU$6)+ROW(A5)+48,1,1,"3"))="","",INDIRECT(ADDRESS(ROW('3'!BU$7),COLUMN('3'!BU$6)+ROW(A5)+48,1,1,"3")))</f>
        <v>1184611.6260000002</v>
      </c>
      <c r="F156" s="153">
        <f t="shared" ca="1" si="21"/>
        <v>2.5495658781516597</v>
      </c>
      <c r="G156" s="153">
        <f t="shared" ca="1" si="22"/>
        <v>2.549559191695701</v>
      </c>
      <c r="H156" s="153">
        <f t="shared" ca="1" si="23"/>
        <v>2.6563744570741066</v>
      </c>
      <c r="I156" s="153">
        <f t="shared" ca="1" si="24"/>
        <v>2.8276379887355145</v>
      </c>
      <c r="J156" s="143"/>
    </row>
    <row r="157" spans="1:10">
      <c r="A157" s="152" t="s">
        <v>48</v>
      </c>
      <c r="B157" s="156">
        <f ca="1">IF(INDIRECT(ADDRESS(ROW('3'!BU$7),COLUMN('3'!BU$6)+ROW(A6)+12,1,1,"3"))="","",INDIRECT(ADDRESS(ROW('3'!BU$7),COLUMN('3'!BU$6)+ROW(A6)+12,1,1,"3")))</f>
        <v>768738.3879999998</v>
      </c>
      <c r="C157" s="156">
        <f ca="1">IF(INDIRECT(ADDRESS(ROW('3'!BU$7),COLUMN('3'!BU$6)+ROW(A6)+24,1,1,"3"))="","",INDIRECT(ADDRESS(ROW('3'!BU$7),COLUMN('3'!BU$6)+ROW(A6)+24,1,1,"3")))</f>
        <v>888916.23299999908</v>
      </c>
      <c r="D157" s="156">
        <f ca="1">IF(INDIRECT(ADDRESS(ROW('3'!BU$7),COLUMN('3'!BU$6)+ROW(A6)+36,1,1,"3"))="","",INDIRECT(ADDRESS(ROW('3'!BU$7),COLUMN('3'!BU$6)+ROW(A6)+36,1,1,"3")))</f>
        <v>1023214.676</v>
      </c>
      <c r="E157" s="156">
        <f ca="1">IF(INDIRECT(ADDRESS(ROW('3'!BU$7),COLUMN('3'!BU$6)+ROW(A6)+48,1,1,"3"))="","",INDIRECT(ADDRESS(ROW('3'!BU$7),COLUMN('3'!BU$6)+ROW(A6)+48,1,1,"3")))</f>
        <v>1175606.6299999999</v>
      </c>
      <c r="F157" s="153">
        <f t="shared" ca="1" si="21"/>
        <v>2.3051364523457596</v>
      </c>
      <c r="G157" s="153">
        <f t="shared" ca="1" si="22"/>
        <v>2.3157190189273007</v>
      </c>
      <c r="H157" s="153">
        <f t="shared" ca="1" si="23"/>
        <v>2.5359707017301059</v>
      </c>
      <c r="I157" s="153">
        <f t="shared" ca="1" si="24"/>
        <v>2.8061432910479773</v>
      </c>
      <c r="J157" s="143"/>
    </row>
    <row r="158" spans="1:10">
      <c r="A158" s="152" t="s">
        <v>49</v>
      </c>
      <c r="B158" s="156">
        <f ca="1">IF(INDIRECT(ADDRESS(ROW('3'!BU$7),COLUMN('3'!BU$6)+ROW(A7)+12,1,1,"3"))="","",INDIRECT(ADDRESS(ROW('3'!BU$7),COLUMN('3'!BU$6)+ROW(A7)+12,1,1,"3")))</f>
        <v>922262.25600000005</v>
      </c>
      <c r="C158" s="156">
        <f ca="1">IF(INDIRECT(ADDRESS(ROW('3'!BU$7),COLUMN('3'!BU$6)+ROW(A7)+24,1,1,"3"))="","",INDIRECT(ADDRESS(ROW('3'!BU$7),COLUMN('3'!BU$6)+ROW(A7)+24,1,1,"3")))</f>
        <v>1027456.8880000003</v>
      </c>
      <c r="D158" s="156">
        <f ca="1">IF(INDIRECT(ADDRESS(ROW('3'!BU$7),COLUMN('3'!BU$6)+ROW(A7)+36,1,1,"3"))="","",INDIRECT(ADDRESS(ROW('3'!BU$7),COLUMN('3'!BU$6)+ROW(A7)+36,1,1,"3")))</f>
        <v>1108668.1310000001</v>
      </c>
      <c r="E158" s="156" t="str">
        <f ca="1">IF(INDIRECT(ADDRESS(ROW('3'!BU$7),COLUMN('3'!BU$6)+ROW(A7)+48,1,1,"3"))="","",INDIRECT(ADDRESS(ROW('3'!BU$7),COLUMN('3'!BU$6)+ROW(A7)+48,1,1,"3")))</f>
        <v/>
      </c>
      <c r="F158" s="153">
        <f t="shared" ca="1" si="21"/>
        <v>2.7654926280697687</v>
      </c>
      <c r="G158" s="153">
        <f t="shared" ca="1" si="22"/>
        <v>2.6766317998711364</v>
      </c>
      <c r="H158" s="153">
        <f t="shared" ca="1" si="23"/>
        <v>2.7477615050918947</v>
      </c>
      <c r="I158" s="153" t="str">
        <f t="shared" ca="1" si="24"/>
        <v/>
      </c>
      <c r="J158" s="143"/>
    </row>
    <row r="159" spans="1:10">
      <c r="A159" s="152" t="s">
        <v>50</v>
      </c>
      <c r="B159" s="156">
        <f ca="1">IF(INDIRECT(ADDRESS(ROW('3'!BU$7),COLUMN('3'!BU$6)+ROW(A8)+12,1,1,"3"))="","",INDIRECT(ADDRESS(ROW('3'!BU$7),COLUMN('3'!BU$6)+ROW(A8)+12,1,1,"3")))</f>
        <v>901674.18400000036</v>
      </c>
      <c r="C159" s="156">
        <f ca="1">IF(INDIRECT(ADDRESS(ROW('3'!BU$7),COLUMN('3'!BU$6)+ROW(A8)+24,1,1,"3"))="","",INDIRECT(ADDRESS(ROW('3'!BU$7),COLUMN('3'!BU$6)+ROW(A8)+24,1,1,"3")))</f>
        <v>969994.08100000024</v>
      </c>
      <c r="D159" s="156">
        <f ca="1">IF(INDIRECT(ADDRESS(ROW('3'!BU$7),COLUMN('3'!BU$6)+ROW(A8)+36,1,1,"3"))="","",INDIRECT(ADDRESS(ROW('3'!BU$7),COLUMN('3'!BU$6)+ROW(A8)+36,1,1,"3")))</f>
        <v>1074853.3080000002</v>
      </c>
      <c r="E159" s="156" t="str">
        <f ca="1">IF(INDIRECT(ADDRESS(ROW('3'!BU$7),COLUMN('3'!BU$6)+ROW(A8)+48,1,1,"3"))="","",INDIRECT(ADDRESS(ROW('3'!BU$7),COLUMN('3'!BU$6)+ROW(A8)+48,1,1,"3")))</f>
        <v/>
      </c>
      <c r="F159" s="153">
        <f t="shared" ca="1" si="21"/>
        <v>2.703757301733082</v>
      </c>
      <c r="G159" s="153">
        <f t="shared" ca="1" si="22"/>
        <v>2.5269352254236668</v>
      </c>
      <c r="H159" s="153">
        <f t="shared" ca="1" si="23"/>
        <v>2.6639536762720222</v>
      </c>
      <c r="I159" s="153" t="str">
        <f t="shared" ca="1" si="24"/>
        <v/>
      </c>
      <c r="J159" s="143"/>
    </row>
    <row r="160" spans="1:10">
      <c r="A160" s="152" t="s">
        <v>51</v>
      </c>
      <c r="B160" s="156">
        <f ca="1">IF(INDIRECT(ADDRESS(ROW('3'!BU$7),COLUMN('3'!BU$6)+ROW(A9)+12,1,1,"3"))="","",INDIRECT(ADDRESS(ROW('3'!BU$7),COLUMN('3'!BU$6)+ROW(A9)+12,1,1,"3")))</f>
        <v>852725.58600000013</v>
      </c>
      <c r="C160" s="156">
        <f ca="1">IF(INDIRECT(ADDRESS(ROW('3'!BU$7),COLUMN('3'!BU$6)+ROW(A9)+24,1,1,"3"))="","",INDIRECT(ADDRESS(ROW('3'!BU$7),COLUMN('3'!BU$6)+ROW(A9)+24,1,1,"3")))</f>
        <v>985435.90399999917</v>
      </c>
      <c r="D160" s="156">
        <f ca="1">IF(INDIRECT(ADDRESS(ROW('3'!BU$7),COLUMN('3'!BU$6)+ROW(A9)+36,1,1,"3"))="","",INDIRECT(ADDRESS(ROW('3'!BU$7),COLUMN('3'!BU$6)+ROW(A9)+36,1,1,"3")))</f>
        <v>1074818.7690000003</v>
      </c>
      <c r="E160" s="156" t="str">
        <f ca="1">IF(INDIRECT(ADDRESS(ROW('3'!BU$7),COLUMN('3'!BU$6)+ROW(A9)+48,1,1,"3"))="","",INDIRECT(ADDRESS(ROW('3'!BU$7),COLUMN('3'!BU$6)+ROW(A9)+48,1,1,"3")))</f>
        <v/>
      </c>
      <c r="F160" s="153">
        <f t="shared" ca="1" si="21"/>
        <v>2.5569801935486276</v>
      </c>
      <c r="G160" s="153">
        <f t="shared" ca="1" si="22"/>
        <v>2.5671627765477179</v>
      </c>
      <c r="H160" s="153">
        <f t="shared" ca="1" si="23"/>
        <v>2.6638680736178375</v>
      </c>
      <c r="I160" s="153" t="str">
        <f t="shared" ca="1" si="24"/>
        <v/>
      </c>
      <c r="J160" s="143"/>
    </row>
    <row r="161" spans="1:10">
      <c r="A161" s="152" t="s">
        <v>52</v>
      </c>
      <c r="B161" s="156">
        <f ca="1">IF(INDIRECT(ADDRESS(ROW('3'!BU$7),COLUMN('3'!BU$6)+ROW(A10)+12,1,1,"3"))="","",INDIRECT(ADDRESS(ROW('3'!BU$7),COLUMN('3'!BU$6)+ROW(A10)+12,1,1,"3")))</f>
        <v>895873.59499999974</v>
      </c>
      <c r="C161" s="156">
        <f ca="1">IF(INDIRECT(ADDRESS(ROW('3'!BU$7),COLUMN('3'!BU$6)+ROW(A10)+24,1,1,"3"))="","",INDIRECT(ADDRESS(ROW('3'!BU$7),COLUMN('3'!BU$6)+ROW(A10)+24,1,1,"3")))</f>
        <v>1021662.5140000004</v>
      </c>
      <c r="D161" s="156">
        <f ca="1">IF(INDIRECT(ADDRESS(ROW('3'!BU$7),COLUMN('3'!BU$6)+ROW(A10)+36,1,1,"3"))="","",INDIRECT(ADDRESS(ROW('3'!BU$7),COLUMN('3'!BU$6)+ROW(A10)+36,1,1,"3")))</f>
        <v>1092402.0949999988</v>
      </c>
      <c r="E161" s="156" t="str">
        <f ca="1">IF(INDIRECT(ADDRESS(ROW('3'!BU$7),COLUMN('3'!BU$6)+ROW(A10)+48,1,1,"3"))="","",INDIRECT(ADDRESS(ROW('3'!BU$7),COLUMN('3'!BU$6)+ROW(A10)+48,1,1,"3")))</f>
        <v/>
      </c>
      <c r="F161" s="153">
        <f t="shared" ca="1" si="21"/>
        <v>2.686363674254995</v>
      </c>
      <c r="G161" s="153">
        <f t="shared" ca="1" si="22"/>
        <v>2.6615368543898366</v>
      </c>
      <c r="H161" s="153">
        <f t="shared" ca="1" si="23"/>
        <v>2.7074471979412702</v>
      </c>
      <c r="I161" s="153" t="str">
        <f t="shared" ca="1" si="24"/>
        <v/>
      </c>
      <c r="J161" s="143"/>
    </row>
    <row r="162" spans="1:10">
      <c r="A162" s="152" t="s">
        <v>53</v>
      </c>
      <c r="B162" s="156">
        <f ca="1">IF(INDIRECT(ADDRESS(ROW('3'!BU$7),COLUMN('3'!BU$6)+ROW(A11)+12,1,1,"3"))="","",INDIRECT(ADDRESS(ROW('3'!BU$7),COLUMN('3'!BU$6)+ROW(A11)+12,1,1,"3")))</f>
        <v>856461.09999999963</v>
      </c>
      <c r="C162" s="156">
        <f ca="1">IF(INDIRECT(ADDRESS(ROW('3'!BU$7),COLUMN('3'!BU$6)+ROW(A11)+24,1,1,"3"))="","",INDIRECT(ADDRESS(ROW('3'!BU$7),COLUMN('3'!BU$6)+ROW(A11)+24,1,1,"3")))</f>
        <v>1038227.6740000006</v>
      </c>
      <c r="D162" s="156">
        <f ca="1">IF(INDIRECT(ADDRESS(ROW('3'!BU$7),COLUMN('3'!BU$6)+ROW(A11)+36,1,1,"3"))="","",INDIRECT(ADDRESS(ROW('3'!BU$7),COLUMN('3'!BU$6)+ROW(A11)+36,1,1,"3")))</f>
        <v>1019073.949000001</v>
      </c>
      <c r="E162" s="156" t="str">
        <f ca="1">IF(INDIRECT(ADDRESS(ROW('3'!BU$7),COLUMN('3'!BU$6)+ROW(A11)+48,1,1,"3"))="","",INDIRECT(ADDRESS(ROW('3'!BU$7),COLUMN('3'!BU$6)+ROW(A11)+48,1,1,"3")))</f>
        <v/>
      </c>
      <c r="F162" s="153">
        <f t="shared" ca="1" si="21"/>
        <v>2.568181493788166</v>
      </c>
      <c r="G162" s="153">
        <f t="shared" ca="1" si="22"/>
        <v>2.7046908149538287</v>
      </c>
      <c r="H162" s="153">
        <f t="shared" ca="1" si="23"/>
        <v>2.5257081804800099</v>
      </c>
      <c r="I162" s="153" t="str">
        <f t="shared" ca="1" si="24"/>
        <v/>
      </c>
      <c r="J162" s="143"/>
    </row>
    <row r="163" spans="1:10">
      <c r="A163" s="152" t="s">
        <v>54</v>
      </c>
      <c r="B163" s="156">
        <f ca="1">IF(INDIRECT(ADDRESS(ROW('3'!BU$7),COLUMN('3'!BU$6)+ROW(A12)+12,1,1,"3"))="","",INDIRECT(ADDRESS(ROW('3'!BU$7),COLUMN('3'!BU$6)+ROW(A12)+12,1,1,"3")))</f>
        <v>962936.0429999996</v>
      </c>
      <c r="C163" s="156">
        <f ca="1">IF(INDIRECT(ADDRESS(ROW('3'!BU$7),COLUMN('3'!BU$6)+ROW(A12)+24,1,1,"3"))="","",INDIRECT(ADDRESS(ROW('3'!BU$7),COLUMN('3'!BU$6)+ROW(A12)+24,1,1,"3")))</f>
        <v>1107409.0789999999</v>
      </c>
      <c r="D163" s="156">
        <f ca="1">IF(INDIRECT(ADDRESS(ROW('3'!BU$7),COLUMN('3'!BU$6)+ROW(A12)+36,1,1,"3"))="","",INDIRECT(ADDRESS(ROW('3'!BU$7),COLUMN('3'!BU$6)+ROW(A12)+36,1,1,"3")))</f>
        <v>1172609.2300000004</v>
      </c>
      <c r="E163" s="156" t="str">
        <f ca="1">IF(INDIRECT(ADDRESS(ROW('3'!BU$7),COLUMN('3'!BU$6)+ROW(A12)+48,1,1,"3"))="","",INDIRECT(ADDRESS(ROW('3'!BU$7),COLUMN('3'!BU$6)+ROW(A12)+48,1,1,"3")))</f>
        <v/>
      </c>
      <c r="F163" s="153">
        <f t="shared" ca="1" si="21"/>
        <v>2.8874569146622133</v>
      </c>
      <c r="G163" s="153">
        <f t="shared" ca="1" si="22"/>
        <v>2.8849155530868433</v>
      </c>
      <c r="H163" s="153">
        <f t="shared" ca="1" si="23"/>
        <v>2.9062353400590792</v>
      </c>
      <c r="I163" s="153" t="str">
        <f t="shared" ca="1" si="24"/>
        <v/>
      </c>
      <c r="J163" s="143"/>
    </row>
    <row r="164" spans="1:10">
      <c r="A164" s="165" t="s">
        <v>101</v>
      </c>
      <c r="B164" s="156">
        <f t="shared" ref="B164:I164" ca="1" si="25">SUM(B152:B163)</f>
        <v>10031004.142999999</v>
      </c>
      <c r="C164" s="156">
        <f t="shared" ca="1" si="25"/>
        <v>11557277.694</v>
      </c>
      <c r="D164" s="156">
        <f t="shared" ca="1" si="25"/>
        <v>12600415.595000001</v>
      </c>
      <c r="E164" s="156">
        <f t="shared" ca="1" si="25"/>
        <v>6514471.0729999999</v>
      </c>
      <c r="F164" s="153">
        <f t="shared" ca="1" si="25"/>
        <v>30.078936689786644</v>
      </c>
      <c r="G164" s="153">
        <f t="shared" ca="1" si="25"/>
        <v>30.107907550182048</v>
      </c>
      <c r="H164" s="153">
        <f t="shared" ca="1" si="25"/>
        <v>31.229306545387278</v>
      </c>
      <c r="I164" s="153">
        <f t="shared" ca="1" si="25"/>
        <v>15.549877679938797</v>
      </c>
      <c r="J164" s="143"/>
    </row>
    <row r="165" spans="1:10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</row>
    <row r="166" spans="1:10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</row>
    <row r="167" spans="1:10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</row>
    <row r="168" spans="1:10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</row>
    <row r="169" spans="1:10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</row>
    <row r="170" spans="1:10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</row>
    <row r="171" spans="1:10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</row>
    <row r="172" spans="1:10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</row>
    <row r="173" spans="1:10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</row>
    <row r="174" spans="1:10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</row>
    <row r="175" spans="1:10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</row>
    <row r="176" spans="1:10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</row>
    <row r="177" spans="1:10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</row>
    <row r="178" spans="1:10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</row>
    <row r="179" spans="1:10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</row>
    <row r="180" spans="1:10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</row>
    <row r="181" spans="1:10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</row>
    <row r="182" spans="1:10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</row>
    <row r="183" spans="1:10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</row>
    <row r="184" spans="1:10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</row>
    <row r="185" spans="1:10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</row>
    <row r="186" spans="1:10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</row>
    <row r="187" spans="1:10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</row>
    <row r="188" spans="1:10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</row>
    <row r="189" spans="1:10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</row>
    <row r="190" spans="1:10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</row>
    <row r="191" spans="1:10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</row>
    <row r="192" spans="1:10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</row>
    <row r="193" spans="1:10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</row>
    <row r="194" spans="1:10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</row>
    <row r="195" spans="1:10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</row>
    <row r="196" spans="1:10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</row>
    <row r="197" spans="1:10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</row>
    <row r="198" spans="1:10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</row>
    <row r="199" spans="1:10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</row>
    <row r="200" spans="1:10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</row>
    <row r="201" spans="1:10" ht="12.75" hidden="1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</row>
    <row r="202" spans="1:10" ht="12.75" hidden="1" customHeigh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</row>
    <row r="203" spans="1:10" ht="12.75" hidden="1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</row>
    <row r="204" spans="1:10" ht="12.75" hidden="1" customHeigh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</row>
    <row r="205" spans="1:10" ht="12.75" hidden="1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</row>
    <row r="206" spans="1:10" ht="12.75" hidden="1" customHeigh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</row>
    <row r="207" spans="1:10" ht="12.75" hidden="1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</row>
    <row r="208" spans="1:10" ht="12.75" hidden="1" customHeigh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</row>
    <row r="209" spans="1:45" ht="12.75" hidden="1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</row>
    <row r="210" spans="1:45" ht="12.75" hidden="1" customHeigh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</row>
    <row r="211" spans="1:45" ht="12.75" hidden="1" customHeight="1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</row>
    <row r="212" spans="1:45" ht="12.75" hidden="1" customHeight="1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</row>
    <row r="213" spans="1:45" ht="12.75" hidden="1" customHeight="1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</row>
    <row r="214" spans="1:45" ht="12.75" hidden="1" customHeight="1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</row>
    <row r="215" spans="1:45" ht="12.75" hidden="1" customHeight="1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</row>
    <row r="216" spans="1:45" ht="12.75" hidden="1" customHeight="1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</row>
    <row r="217" spans="1:45" ht="12.75" hidden="1" customHeight="1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</row>
    <row r="218" spans="1:45" ht="12.75" hidden="1" customHeight="1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</row>
    <row r="219" spans="1:45" s="41" customFormat="1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265" t="s">
        <v>107</v>
      </c>
      <c r="B220" s="266"/>
      <c r="C220" s="266"/>
      <c r="D220" s="266"/>
      <c r="E220" s="266"/>
      <c r="F220" s="266"/>
      <c r="G220" s="266"/>
      <c r="H220" s="266"/>
      <c r="I220" s="266"/>
      <c r="J220" s="267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44" t="s">
        <v>39</v>
      </c>
      <c r="B221" s="159"/>
      <c r="C221" s="160" t="s">
        <v>92</v>
      </c>
      <c r="D221" s="161"/>
      <c r="E221" s="162"/>
      <c r="F221" s="160" t="s">
        <v>93</v>
      </c>
      <c r="G221" s="161"/>
      <c r="H221" s="162"/>
      <c r="I221" s="160" t="s">
        <v>94</v>
      </c>
      <c r="J221" s="161"/>
    </row>
    <row r="222" spans="1:45">
      <c r="A222" s="146">
        <v>1</v>
      </c>
      <c r="B222" s="147">
        <v>2</v>
      </c>
      <c r="C222" s="147">
        <v>3</v>
      </c>
      <c r="D222" s="147">
        <v>4</v>
      </c>
      <c r="E222" s="147">
        <v>5</v>
      </c>
      <c r="F222" s="147">
        <v>6</v>
      </c>
      <c r="G222" s="147">
        <v>7</v>
      </c>
      <c r="H222" s="163" t="s">
        <v>118</v>
      </c>
      <c r="I222" s="163" t="s">
        <v>119</v>
      </c>
      <c r="J222" s="163" t="s">
        <v>120</v>
      </c>
    </row>
    <row r="223" spans="1:45">
      <c r="A223" s="148"/>
      <c r="B223" s="147" t="s">
        <v>105</v>
      </c>
      <c r="C223" s="147" t="s">
        <v>90</v>
      </c>
      <c r="D223" s="147" t="s">
        <v>42</v>
      </c>
      <c r="E223" s="147" t="s">
        <v>105</v>
      </c>
      <c r="F223" s="147" t="s">
        <v>90</v>
      </c>
      <c r="G223" s="147" t="s">
        <v>42</v>
      </c>
      <c r="H223" s="147" t="s">
        <v>105</v>
      </c>
      <c r="I223" s="147" t="s">
        <v>90</v>
      </c>
      <c r="J223" s="147" t="s">
        <v>42</v>
      </c>
    </row>
    <row r="224" spans="1:45">
      <c r="A224" s="150"/>
      <c r="B224" s="164">
        <v>2022</v>
      </c>
      <c r="C224" s="164">
        <v>2023</v>
      </c>
      <c r="D224" s="164">
        <v>2024</v>
      </c>
      <c r="E224" s="164">
        <v>2022</v>
      </c>
      <c r="F224" s="164">
        <v>2023</v>
      </c>
      <c r="G224" s="164">
        <v>2024</v>
      </c>
      <c r="H224" s="164">
        <v>2022</v>
      </c>
      <c r="I224" s="164">
        <v>2023</v>
      </c>
      <c r="J224" s="164">
        <v>2024</v>
      </c>
    </row>
    <row r="225" spans="1:10">
      <c r="A225" s="152" t="s">
        <v>45</v>
      </c>
      <c r="B225" s="156">
        <f ca="1">IF(INDIRECT(ADDRESS(ROW('3'!BU$24),COLUMN('3'!BU$6)+ROW(A1)+24,1,1,"3"))="","",INDIRECT(ADDRESS(ROW('3'!BU$24),COLUMN('3'!BU$6)+ROW(A1)+24,1,1,"3")))</f>
        <v>666661.35199999996</v>
      </c>
      <c r="C225" s="156">
        <f ca="1">IF(INDIRECT(ADDRESS(ROW('3'!BU$24),COLUMN('3'!BU$6)+ROW(A1)+36,1,1,"3"))="","",INDIRECT(ADDRESS(ROW('3'!BU$24),COLUMN('3'!BU$6)+ROW(A1)+36,1,1,"3")))</f>
        <v>719939.35</v>
      </c>
      <c r="D225" s="156">
        <f ca="1">IF(INDIRECT(ADDRESS(ROW('3'!BU$24),COLUMN('3'!BU$6)+ROW(A1)+48,1,1,"3"))="","",INDIRECT(ADDRESS(ROW('3'!BU$24),COLUMN('3'!BU$6)+ROW(A1)+48,1,1,"3")))</f>
        <v>921874.01300000004</v>
      </c>
      <c r="E225" s="156">
        <f ca="1">IF(INDIRECT(ADDRESS(ROW('3'!BU$25),COLUMN('3'!BU$6)+ROW(A1)+24,1,1,"3"))="","",INDIRECT(ADDRESS(ROW('3'!BU$25),COLUMN('3'!BU$6)+ROW(A1)+24,1,1,"3")))</f>
        <v>689237.96499999997</v>
      </c>
      <c r="F225" s="156">
        <f ca="1">IF(INDIRECT(ADDRESS(ROW('3'!BU$25),COLUMN('3'!BU$6)+ROW(A1)+36,1,1,"3"))="","",INDIRECT(ADDRESS(ROW('3'!BU$25),COLUMN('3'!BU$6)+ROW(A1)+36,1,1,"3")))</f>
        <v>614585.63199999998</v>
      </c>
      <c r="G225" s="156">
        <f ca="1">IF(INDIRECT(ADDRESS(ROW('3'!BU$25),COLUMN('3'!BU$6)+ROW(A1)+48,1,1,"3"))="","",INDIRECT(ADDRESS(ROW('3'!BU$25),COLUMN('3'!BU$6)+ROW(A1)+48,1,1,"3")))</f>
        <v>809894.40800000005</v>
      </c>
      <c r="H225" s="156">
        <f ca="1">IFERROR(B225-E225,"")</f>
        <v>-22576.613000000012</v>
      </c>
      <c r="I225" s="156">
        <f ca="1">IFERROR(C225-F225,"")</f>
        <v>105353.71799999999</v>
      </c>
      <c r="J225" s="156">
        <f ca="1">IFERROR(D225-G225,"")</f>
        <v>111979.60499999998</v>
      </c>
    </row>
    <row r="226" spans="1:10">
      <c r="A226" s="152" t="s">
        <v>46</v>
      </c>
      <c r="B226" s="156">
        <f ca="1">IF(INDIRECT(ADDRESS(ROW('3'!BU$24),COLUMN('3'!BU$6)+ROW(A2)+24,1,1,"3"))="","",INDIRECT(ADDRESS(ROW('3'!BU$24),COLUMN('3'!BU$6)+ROW(A2)+24,1,1,"3")))</f>
        <v>687779.9310000001</v>
      </c>
      <c r="C226" s="156">
        <f ca="1">IF(INDIRECT(ADDRESS(ROW('3'!BU$24),COLUMN('3'!BU$6)+ROW(A2)+36,1,1,"3"))="","",INDIRECT(ADDRESS(ROW('3'!BU$24),COLUMN('3'!BU$6)+ROW(A2)+36,1,1,"3")))</f>
        <v>791517.95499999996</v>
      </c>
      <c r="D226" s="156">
        <f ca="1">IF(INDIRECT(ADDRESS(ROW('3'!BU$24),COLUMN('3'!BU$6)+ROW(A2)+48,1,1,"3"))="","",INDIRECT(ADDRESS(ROW('3'!BU$24),COLUMN('3'!BU$6)+ROW(A2)+48,1,1,"3")))</f>
        <v>745501.69200000004</v>
      </c>
      <c r="E226" s="156">
        <f ca="1">IF(INDIRECT(ADDRESS(ROW('3'!BU$25),COLUMN('3'!BU$6)+ROW(A2)+24,1,1,"3"))="","",INDIRECT(ADDRESS(ROW('3'!BU$25),COLUMN('3'!BU$6)+ROW(A2)+24,1,1,"3")))</f>
        <v>769410.97499999998</v>
      </c>
      <c r="F226" s="156">
        <f ca="1">IF(INDIRECT(ADDRESS(ROW('3'!BU$25),COLUMN('3'!BU$6)+ROW(A2)+36,1,1,"3"))="","",INDIRECT(ADDRESS(ROW('3'!BU$25),COLUMN('3'!BU$6)+ROW(A2)+36,1,1,"3")))</f>
        <v>903091.85199999996</v>
      </c>
      <c r="G226" s="156">
        <f ca="1">IF(INDIRECT(ADDRESS(ROW('3'!BU$25),COLUMN('3'!BU$6)+ROW(A2)+48,1,1,"3"))="","",INDIRECT(ADDRESS(ROW('3'!BU$25),COLUMN('3'!BU$6)+ROW(A2)+48,1,1,"3")))</f>
        <v>879752.527</v>
      </c>
      <c r="H226" s="156">
        <f t="shared" ref="H226:H236" ca="1" si="26">IFERROR(B226-E226,"")</f>
        <v>-81631.043999999878</v>
      </c>
      <c r="I226" s="156">
        <f t="shared" ref="I226:I236" ca="1" si="27">IFERROR(C226-F226,"")</f>
        <v>-111573.897</v>
      </c>
      <c r="J226" s="156">
        <f t="shared" ref="J226:J236" ca="1" si="28">IFERROR(D226-G226,"")</f>
        <v>-134250.83499999996</v>
      </c>
    </row>
    <row r="227" spans="1:10">
      <c r="A227" s="152" t="s">
        <v>22</v>
      </c>
      <c r="B227" s="156">
        <f ca="1">IF(INDIRECT(ADDRESS(ROW('3'!BU$24),COLUMN('3'!BU$6)+ROW(A3)+24,1,1,"3"))="","",INDIRECT(ADDRESS(ROW('3'!BU$24),COLUMN('3'!BU$6)+ROW(A3)+24,1,1,"3")))</f>
        <v>487592.33400000003</v>
      </c>
      <c r="C227" s="156">
        <f ca="1">IF(INDIRECT(ADDRESS(ROW('3'!BU$24),COLUMN('3'!BU$6)+ROW(A3)+36,1,1,"3"))="","",INDIRECT(ADDRESS(ROW('3'!BU$24),COLUMN('3'!BU$6)+ROW(A3)+36,1,1,"3")))</f>
        <v>533224.21400000015</v>
      </c>
      <c r="D227" s="156">
        <f ca="1">IF(INDIRECT(ADDRESS(ROW('3'!BU$24),COLUMN('3'!BU$6)+ROW(A3)+48,1,1,"3"))="","",INDIRECT(ADDRESS(ROW('3'!BU$24),COLUMN('3'!BU$6)+ROW(A3)+48,1,1,"3")))</f>
        <v>701863.54900000012</v>
      </c>
      <c r="E227" s="156">
        <f ca="1">IF(INDIRECT(ADDRESS(ROW('3'!BU$25),COLUMN('3'!BU$6)+ROW(A3)+24,1,1,"3"))="","",INDIRECT(ADDRESS(ROW('3'!BU$25),COLUMN('3'!BU$6)+ROW(A3)+24,1,1,"3")))</f>
        <v>784728.56</v>
      </c>
      <c r="F227" s="156">
        <f ca="1">IF(INDIRECT(ADDRESS(ROW('3'!BU$25),COLUMN('3'!BU$6)+ROW(A3)+36,1,1,"3"))="","",INDIRECT(ADDRESS(ROW('3'!BU$25),COLUMN('3'!BU$6)+ROW(A3)+36,1,1,"3")))</f>
        <v>801670.58800000022</v>
      </c>
      <c r="G227" s="156">
        <f ca="1">IF(INDIRECT(ADDRESS(ROW('3'!BU$25),COLUMN('3'!BU$6)+ROW(A3)+48,1,1,"3"))="","",INDIRECT(ADDRESS(ROW('3'!BU$25),COLUMN('3'!BU$6)+ROW(A3)+48,1,1,"3")))</f>
        <v>805671.92599999998</v>
      </c>
      <c r="H227" s="156">
        <f t="shared" ca="1" si="26"/>
        <v>-297136.22600000002</v>
      </c>
      <c r="I227" s="156">
        <f t="shared" ca="1" si="27"/>
        <v>-268446.37400000007</v>
      </c>
      <c r="J227" s="156">
        <f t="shared" ca="1" si="28"/>
        <v>-103808.37699999986</v>
      </c>
    </row>
    <row r="228" spans="1:10">
      <c r="A228" s="152" t="s">
        <v>47</v>
      </c>
      <c r="B228" s="156">
        <f ca="1">IF(INDIRECT(ADDRESS(ROW('3'!BU$24),COLUMN('3'!BU$6)+ROW(A4)+24,1,1,"3"))="","",INDIRECT(ADDRESS(ROW('3'!BU$24),COLUMN('3'!BU$6)+ROW(A4)+24,1,1,"3")))</f>
        <v>787062.79</v>
      </c>
      <c r="C228" s="156">
        <f ca="1">IF(INDIRECT(ADDRESS(ROW('3'!BU$24),COLUMN('3'!BU$6)+ROW(A4)+36,1,1,"3"))="","",INDIRECT(ADDRESS(ROW('3'!BU$24),COLUMN('3'!BU$6)+ROW(A4)+36,1,1,"3")))</f>
        <v>895993.7359999998</v>
      </c>
      <c r="D228" s="156">
        <f ca="1">IF(INDIRECT(ADDRESS(ROW('3'!BU$24),COLUMN('3'!BU$6)+ROW(A4)+48,1,1,"3"))="","",INDIRECT(ADDRESS(ROW('3'!BU$24),COLUMN('3'!BU$6)+ROW(A4)+48,1,1,"3")))</f>
        <v>828734.15099999961</v>
      </c>
      <c r="E228" s="156">
        <f ca="1">IF(INDIRECT(ADDRESS(ROW('3'!BU$25),COLUMN('3'!BU$6)+ROW(A4)+24,1,1,"3"))="","",INDIRECT(ADDRESS(ROW('3'!BU$25),COLUMN('3'!BU$6)+ROW(A4)+24,1,1,"3")))</f>
        <v>792151.69299999997</v>
      </c>
      <c r="F228" s="156">
        <f ca="1">IF(INDIRECT(ADDRESS(ROW('3'!BU$25),COLUMN('3'!BU$6)+ROW(A4)+36,1,1,"3"))="","",INDIRECT(ADDRESS(ROW('3'!BU$25),COLUMN('3'!BU$6)+ROW(A4)+36,1,1,"3")))</f>
        <v>815830.90100000007</v>
      </c>
      <c r="G228" s="156">
        <f ca="1">IF(INDIRECT(ADDRESS(ROW('3'!BU$25),COLUMN('3'!BU$6)+ROW(A4)+48,1,1,"3"))="","",INDIRECT(ADDRESS(ROW('3'!BU$25),COLUMN('3'!BU$6)+ROW(A4)+48,1,1,"3")))</f>
        <v>1076388.2510000002</v>
      </c>
      <c r="H228" s="156">
        <f t="shared" ca="1" si="26"/>
        <v>-5088.9029999999329</v>
      </c>
      <c r="I228" s="156">
        <f t="shared" ca="1" si="27"/>
        <v>80162.83499999973</v>
      </c>
      <c r="J228" s="156">
        <f t="shared" ca="1" si="28"/>
        <v>-247654.10000000056</v>
      </c>
    </row>
    <row r="229" spans="1:10">
      <c r="A229" s="152" t="s">
        <v>23</v>
      </c>
      <c r="B229" s="156">
        <f ca="1">IF(INDIRECT(ADDRESS(ROW('3'!BU$24),COLUMN('3'!BU$6)+ROW(A5)+24,1,1,"3"))="","",INDIRECT(ADDRESS(ROW('3'!BU$24),COLUMN('3'!BU$6)+ROW(A5)+24,1,1,"3")))</f>
        <v>644004.07299999986</v>
      </c>
      <c r="C229" s="156">
        <f ca="1">IF(INDIRECT(ADDRESS(ROW('3'!BU$24),COLUMN('3'!BU$6)+ROW(A5)+36,1,1,"3"))="","",INDIRECT(ADDRESS(ROW('3'!BU$24),COLUMN('3'!BU$6)+ROW(A5)+36,1,1,"3")))</f>
        <v>845157.91200000001</v>
      </c>
      <c r="D229" s="156">
        <f ca="1">IF(INDIRECT(ADDRESS(ROW('3'!BU$24),COLUMN('3'!BU$6)+ROW(A5)+48,1,1,"3"))="","",INDIRECT(ADDRESS(ROW('3'!BU$24),COLUMN('3'!BU$6)+ROW(A5)+48,1,1,"3")))</f>
        <v>1112888.0019999999</v>
      </c>
      <c r="E229" s="156">
        <f ca="1">IF(INDIRECT(ADDRESS(ROW('3'!BU$25),COLUMN('3'!BU$6)+ROW(A5)+24,1,1,"3"))="","",INDIRECT(ADDRESS(ROW('3'!BU$25),COLUMN('3'!BU$6)+ROW(A5)+24,1,1,"3")))</f>
        <v>756370.20399999991</v>
      </c>
      <c r="F229" s="156">
        <f ca="1">IF(INDIRECT(ADDRESS(ROW('3'!BU$25),COLUMN('3'!BU$6)+ROW(A5)+36,1,1,"3"))="","",INDIRECT(ADDRESS(ROW('3'!BU$25),COLUMN('3'!BU$6)+ROW(A5)+36,1,1,"3")))</f>
        <v>775435.19699999969</v>
      </c>
      <c r="G229" s="156">
        <f ca="1">IF(INDIRECT(ADDRESS(ROW('3'!BU$25),COLUMN('3'!BU$6)+ROW(A5)+48,1,1,"3"))="","",INDIRECT(ADDRESS(ROW('3'!BU$25),COLUMN('3'!BU$6)+ROW(A5)+48,1,1,"3")))</f>
        <v>783793.17400000012</v>
      </c>
      <c r="H229" s="156">
        <f t="shared" ca="1" si="26"/>
        <v>-112366.13100000005</v>
      </c>
      <c r="I229" s="156">
        <f t="shared" ca="1" si="27"/>
        <v>69722.715000000317</v>
      </c>
      <c r="J229" s="156">
        <f t="shared" ca="1" si="28"/>
        <v>329094.82799999975</v>
      </c>
    </row>
    <row r="230" spans="1:10">
      <c r="A230" s="152" t="s">
        <v>48</v>
      </c>
      <c r="B230" s="156">
        <f ca="1">IF(INDIRECT(ADDRESS(ROW('3'!BU$24),COLUMN('3'!BU$6)+ROW(A6)+24,1,1,"3"))="","",INDIRECT(ADDRESS(ROW('3'!BU$24),COLUMN('3'!BU$6)+ROW(A6)+24,1,1,"3")))</f>
        <v>620273.48499999987</v>
      </c>
      <c r="C230" s="156">
        <f ca="1">IF(INDIRECT(ADDRESS(ROW('3'!BU$24),COLUMN('3'!BU$6)+ROW(A6)+36,1,1,"3"))="","",INDIRECT(ADDRESS(ROW('3'!BU$24),COLUMN('3'!BU$6)+ROW(A6)+36,1,1,"3")))</f>
        <v>760374.0129999998</v>
      </c>
      <c r="D230" s="156">
        <f ca="1">IF(INDIRECT(ADDRESS(ROW('3'!BU$24),COLUMN('3'!BU$6)+ROW(A6)+48,1,1,"3"))="","",INDIRECT(ADDRESS(ROW('3'!BU$24),COLUMN('3'!BU$6)+ROW(A6)+48,1,1,"3")))</f>
        <v>1214401.3590000002</v>
      </c>
      <c r="E230" s="156">
        <f ca="1">IF(INDIRECT(ADDRESS(ROW('3'!BU$25),COLUMN('3'!BU$6)+ROW(A6)+24,1,1,"3"))="","",INDIRECT(ADDRESS(ROW('3'!BU$25),COLUMN('3'!BU$6)+ROW(A6)+24,1,1,"3")))</f>
        <v>721608.29700000025</v>
      </c>
      <c r="F230" s="156">
        <f ca="1">IF(INDIRECT(ADDRESS(ROW('3'!BU$25),COLUMN('3'!BU$6)+ROW(A6)+36,1,1,"3"))="","",INDIRECT(ADDRESS(ROW('3'!BU$25),COLUMN('3'!BU$6)+ROW(A6)+36,1,1,"3")))</f>
        <v>872192.84400000051</v>
      </c>
      <c r="G230" s="156">
        <f ca="1">IF(INDIRECT(ADDRESS(ROW('3'!BU$25),COLUMN('3'!BU$6)+ROW(A6)+48,1,1,"3"))="","",INDIRECT(ADDRESS(ROW('3'!BU$25),COLUMN('3'!BU$6)+ROW(A6)+48,1,1,"3")))</f>
        <v>913333.06599999964</v>
      </c>
      <c r="H230" s="156">
        <f t="shared" ca="1" si="26"/>
        <v>-101334.81200000038</v>
      </c>
      <c r="I230" s="156">
        <f t="shared" ca="1" si="27"/>
        <v>-111818.8310000007</v>
      </c>
      <c r="J230" s="156">
        <f t="shared" ca="1" si="28"/>
        <v>301068.29300000053</v>
      </c>
    </row>
    <row r="231" spans="1:10">
      <c r="A231" s="152" t="s">
        <v>49</v>
      </c>
      <c r="B231" s="156">
        <f ca="1">IF(INDIRECT(ADDRESS(ROW('3'!BU$24),COLUMN('3'!BU$6)+ROW(A7)+24,1,1,"3"))="","",INDIRECT(ADDRESS(ROW('3'!BU$24),COLUMN('3'!BU$6)+ROW(A7)+24,1,1,"3")))</f>
        <v>713962.30099999998</v>
      </c>
      <c r="C231" s="156">
        <f ca="1">IF(INDIRECT(ADDRESS(ROW('3'!BU$24),COLUMN('3'!BU$6)+ROW(A7)+36,1,1,"3"))="","",INDIRECT(ADDRESS(ROW('3'!BU$24),COLUMN('3'!BU$6)+ROW(A7)+36,1,1,"3")))</f>
        <v>871539.88400000054</v>
      </c>
      <c r="D231" s="156" t="str">
        <f ca="1">IF(INDIRECT(ADDRESS(ROW('3'!BU$24),COLUMN('3'!BU$6)+ROW(A7)+48,1,1,"3"))="","",INDIRECT(ADDRESS(ROW('3'!BU$24),COLUMN('3'!BU$6)+ROW(A7)+48,1,1,"3")))</f>
        <v/>
      </c>
      <c r="E231" s="156">
        <f ca="1">IF(INDIRECT(ADDRESS(ROW('3'!BU$25),COLUMN('3'!BU$6)+ROW(A7)+24,1,1,"3"))="","",INDIRECT(ADDRESS(ROW('3'!BU$25),COLUMN('3'!BU$6)+ROW(A7)+24,1,1,"3")))</f>
        <v>745948.55599999987</v>
      </c>
      <c r="F231" s="156">
        <f ca="1">IF(INDIRECT(ADDRESS(ROW('3'!BU$25),COLUMN('3'!BU$6)+ROW(A7)+36,1,1,"3"))="","",INDIRECT(ADDRESS(ROW('3'!BU$25),COLUMN('3'!BU$6)+ROW(A7)+36,1,1,"3")))</f>
        <v>775102.30700000003</v>
      </c>
      <c r="G231" s="156" t="str">
        <f ca="1">IF(INDIRECT(ADDRESS(ROW('3'!BU$25),COLUMN('3'!BU$6)+ROW(A7)+48,1,1,"3"))="","",INDIRECT(ADDRESS(ROW('3'!BU$25),COLUMN('3'!BU$6)+ROW(A7)+48,1,1,"3")))</f>
        <v/>
      </c>
      <c r="H231" s="156">
        <f t="shared" ca="1" si="26"/>
        <v>-31986.254999999888</v>
      </c>
      <c r="I231" s="156">
        <f t="shared" ca="1" si="27"/>
        <v>96437.577000000514</v>
      </c>
      <c r="J231" s="156" t="str">
        <f t="shared" ca="1" si="28"/>
        <v/>
      </c>
    </row>
    <row r="232" spans="1:10">
      <c r="A232" s="152" t="s">
        <v>50</v>
      </c>
      <c r="B232" s="156">
        <f ca="1">IF(INDIRECT(ADDRESS(ROW('3'!BU$24),COLUMN('3'!BU$6)+ROW(A8)+24,1,1,"3"))="","",INDIRECT(ADDRESS(ROW('3'!BU$24),COLUMN('3'!BU$6)+ROW(A8)+24,1,1,"3")))</f>
        <v>685067.7650000006</v>
      </c>
      <c r="C232" s="156">
        <f ca="1">IF(INDIRECT(ADDRESS(ROW('3'!BU$24),COLUMN('3'!BU$6)+ROW(A8)+36,1,1,"3"))="","",INDIRECT(ADDRESS(ROW('3'!BU$24),COLUMN('3'!BU$6)+ROW(A8)+36,1,1,"3")))</f>
        <v>678022.74699999951</v>
      </c>
      <c r="D232" s="156" t="str">
        <f ca="1">IF(INDIRECT(ADDRESS(ROW('3'!BU$24),COLUMN('3'!BU$6)+ROW(A8)+48,1,1,"3"))="","",INDIRECT(ADDRESS(ROW('3'!BU$24),COLUMN('3'!BU$6)+ROW(A8)+48,1,1,"3")))</f>
        <v/>
      </c>
      <c r="E232" s="156">
        <f ca="1">IF(INDIRECT(ADDRESS(ROW('3'!BU$25),COLUMN('3'!BU$6)+ROW(A8)+24,1,1,"3"))="","",INDIRECT(ADDRESS(ROW('3'!BU$25),COLUMN('3'!BU$6)+ROW(A8)+24,1,1,"3")))</f>
        <v>628998.79499999993</v>
      </c>
      <c r="F232" s="156">
        <f ca="1">IF(INDIRECT(ADDRESS(ROW('3'!BU$25),COLUMN('3'!BU$6)+ROW(A8)+36,1,1,"3"))="","",INDIRECT(ADDRESS(ROW('3'!BU$25),COLUMN('3'!BU$6)+ROW(A8)+36,1,1,"3")))</f>
        <v>704584.15599999949</v>
      </c>
      <c r="G232" s="156" t="str">
        <f ca="1">IF(INDIRECT(ADDRESS(ROW('3'!BU$25),COLUMN('3'!BU$6)+ROW(A8)+48,1,1,"3"))="","",INDIRECT(ADDRESS(ROW('3'!BU$25),COLUMN('3'!BU$6)+ROW(A8)+48,1,1,"3")))</f>
        <v/>
      </c>
      <c r="H232" s="156">
        <f t="shared" ca="1" si="26"/>
        <v>56068.970000000671</v>
      </c>
      <c r="I232" s="156">
        <f t="shared" ca="1" si="27"/>
        <v>-26561.408999999985</v>
      </c>
      <c r="J232" s="156" t="str">
        <f t="shared" ca="1" si="28"/>
        <v/>
      </c>
    </row>
    <row r="233" spans="1:10">
      <c r="A233" s="152" t="s">
        <v>51</v>
      </c>
      <c r="B233" s="156">
        <f ca="1">IF(INDIRECT(ADDRESS(ROW('3'!BU$24),COLUMN('3'!BU$6)+ROW(A9)+24,1,1,"3"))="","",INDIRECT(ADDRESS(ROW('3'!BU$24),COLUMN('3'!BU$6)+ROW(A9)+24,1,1,"3")))</f>
        <v>556332.3189999992</v>
      </c>
      <c r="C233" s="156">
        <f ca="1">IF(INDIRECT(ADDRESS(ROW('3'!BU$24),COLUMN('3'!BU$6)+ROW(A9)+36,1,1,"3"))="","",INDIRECT(ADDRESS(ROW('3'!BU$24),COLUMN('3'!BU$6)+ROW(A9)+36,1,1,"3")))</f>
        <v>678643.79200000037</v>
      </c>
      <c r="D233" s="156" t="str">
        <f ca="1">IF(INDIRECT(ADDRESS(ROW('3'!BU$24),COLUMN('3'!BU$6)+ROW(A9)+48,1,1,"3"))="","",INDIRECT(ADDRESS(ROW('3'!BU$24),COLUMN('3'!BU$6)+ROW(A9)+48,1,1,"3")))</f>
        <v/>
      </c>
      <c r="E233" s="156">
        <f ca="1">IF(INDIRECT(ADDRESS(ROW('3'!BU$25),COLUMN('3'!BU$6)+ROW(A9)+24,1,1,"3"))="","",INDIRECT(ADDRESS(ROW('3'!BU$25),COLUMN('3'!BU$6)+ROW(A9)+24,1,1,"3")))</f>
        <v>879428.12800000049</v>
      </c>
      <c r="F233" s="156">
        <f ca="1">IF(INDIRECT(ADDRESS(ROW('3'!BU$25),COLUMN('3'!BU$6)+ROW(A9)+36,1,1,"3"))="","",INDIRECT(ADDRESS(ROW('3'!BU$25),COLUMN('3'!BU$6)+ROW(A9)+36,1,1,"3")))</f>
        <v>743373.68900000025</v>
      </c>
      <c r="G233" s="156" t="str">
        <f ca="1">IF(INDIRECT(ADDRESS(ROW('3'!BU$25),COLUMN('3'!BU$6)+ROW(A9)+48,1,1,"3"))="","",INDIRECT(ADDRESS(ROW('3'!BU$25),COLUMN('3'!BU$6)+ROW(A9)+48,1,1,"3")))</f>
        <v/>
      </c>
      <c r="H233" s="156">
        <f t="shared" ca="1" si="26"/>
        <v>-323095.80900000129</v>
      </c>
      <c r="I233" s="156">
        <f t="shared" ca="1" si="27"/>
        <v>-64729.896999999881</v>
      </c>
      <c r="J233" s="156" t="str">
        <f t="shared" ca="1" si="28"/>
        <v/>
      </c>
    </row>
    <row r="234" spans="1:10">
      <c r="A234" s="152" t="s">
        <v>52</v>
      </c>
      <c r="B234" s="156">
        <f ca="1">IF(INDIRECT(ADDRESS(ROW('3'!BU$24),COLUMN('3'!BU$6)+ROW(A10)+24,1,1,"3"))="","",INDIRECT(ADDRESS(ROW('3'!BU$24),COLUMN('3'!BU$6)+ROW(A10)+24,1,1,"3")))</f>
        <v>794230.20200000051</v>
      </c>
      <c r="C234" s="156">
        <f ca="1">IF(INDIRECT(ADDRESS(ROW('3'!BU$24),COLUMN('3'!BU$6)+ROW(A10)+36,1,1,"3"))="","",INDIRECT(ADDRESS(ROW('3'!BU$24),COLUMN('3'!BU$6)+ROW(A10)+36,1,1,"3")))</f>
        <v>689799.53000000026</v>
      </c>
      <c r="D234" s="156" t="str">
        <f ca="1">IF(INDIRECT(ADDRESS(ROW('3'!BU$24),COLUMN('3'!BU$6)+ROW(A10)+48,1,1,"3"))="","",INDIRECT(ADDRESS(ROW('3'!BU$24),COLUMN('3'!BU$6)+ROW(A10)+48,1,1,"3")))</f>
        <v/>
      </c>
      <c r="E234" s="156">
        <f ca="1">IF(INDIRECT(ADDRESS(ROW('3'!BU$25),COLUMN('3'!BU$6)+ROW(A10)+24,1,1,"3"))="","",INDIRECT(ADDRESS(ROW('3'!BU$25),COLUMN('3'!BU$6)+ROW(A10)+24,1,1,"3")))</f>
        <v>1117520.5919999992</v>
      </c>
      <c r="F234" s="156">
        <f ca="1">IF(INDIRECT(ADDRESS(ROW('3'!BU$25),COLUMN('3'!BU$6)+ROW(A10)+36,1,1,"3"))="","",INDIRECT(ADDRESS(ROW('3'!BU$25),COLUMN('3'!BU$6)+ROW(A10)+36,1,1,"3")))</f>
        <v>943256.70699999947</v>
      </c>
      <c r="G234" s="156" t="str">
        <f ca="1">IF(INDIRECT(ADDRESS(ROW('3'!BU$25),COLUMN('3'!BU$6)+ROW(A10)+48,1,1,"3"))="","",INDIRECT(ADDRESS(ROW('3'!BU$25),COLUMN('3'!BU$6)+ROW(A10)+48,1,1,"3")))</f>
        <v/>
      </c>
      <c r="H234" s="156">
        <f t="shared" ca="1" si="26"/>
        <v>-323290.38999999873</v>
      </c>
      <c r="I234" s="156">
        <f t="shared" ca="1" si="27"/>
        <v>-253457.17699999921</v>
      </c>
      <c r="J234" s="156" t="str">
        <f t="shared" ca="1" si="28"/>
        <v/>
      </c>
    </row>
    <row r="235" spans="1:10">
      <c r="A235" s="152" t="s">
        <v>53</v>
      </c>
      <c r="B235" s="156">
        <f ca="1">IF(INDIRECT(ADDRESS(ROW('3'!BU$24),COLUMN('3'!BU$6)+ROW(A11)+24,1,1,"3"))="","",INDIRECT(ADDRESS(ROW('3'!BU$24),COLUMN('3'!BU$6)+ROW(A11)+24,1,1,"3")))</f>
        <v>747989.33600000013</v>
      </c>
      <c r="C235" s="156">
        <f ca="1">IF(INDIRECT(ADDRESS(ROW('3'!BU$24),COLUMN('3'!BU$6)+ROW(A11)+36,1,1,"3"))="","",INDIRECT(ADDRESS(ROW('3'!BU$24),COLUMN('3'!BU$6)+ROW(A11)+36,1,1,"3")))</f>
        <v>777169.42199999932</v>
      </c>
      <c r="D235" s="156" t="str">
        <f ca="1">IF(INDIRECT(ADDRESS(ROW('3'!BU$24),COLUMN('3'!BU$6)+ROW(A11)+48,1,1,"3"))="","",INDIRECT(ADDRESS(ROW('3'!BU$24),COLUMN('3'!BU$6)+ROW(A11)+48,1,1,"3")))</f>
        <v/>
      </c>
      <c r="E235" s="156">
        <f ca="1">IF(INDIRECT(ADDRESS(ROW('3'!BU$25),COLUMN('3'!BU$6)+ROW(A11)+24,1,1,"3"))="","",INDIRECT(ADDRESS(ROW('3'!BU$25),COLUMN('3'!BU$6)+ROW(A11)+24,1,1,"3")))</f>
        <v>745480.91700000037</v>
      </c>
      <c r="F235" s="156">
        <f ca="1">IF(INDIRECT(ADDRESS(ROW('3'!BU$25),COLUMN('3'!BU$6)+ROW(A11)+36,1,1,"3"))="","",INDIRECT(ADDRESS(ROW('3'!BU$25),COLUMN('3'!BU$6)+ROW(A11)+36,1,1,"3")))</f>
        <v>864698.93900000118</v>
      </c>
      <c r="G235" s="156" t="str">
        <f ca="1">IF(INDIRECT(ADDRESS(ROW('3'!BU$25),COLUMN('3'!BU$6)+ROW(A11)+48,1,1,"3"))="","",INDIRECT(ADDRESS(ROW('3'!BU$25),COLUMN('3'!BU$6)+ROW(A11)+48,1,1,"3")))</f>
        <v/>
      </c>
      <c r="H235" s="156">
        <f t="shared" ca="1" si="26"/>
        <v>2508.4189999997616</v>
      </c>
      <c r="I235" s="156">
        <f t="shared" ca="1" si="27"/>
        <v>-87529.517000001855</v>
      </c>
      <c r="J235" s="156" t="str">
        <f t="shared" ca="1" si="28"/>
        <v/>
      </c>
    </row>
    <row r="236" spans="1:10">
      <c r="A236" s="152" t="s">
        <v>54</v>
      </c>
      <c r="B236" s="156">
        <f ca="1">IF(INDIRECT(ADDRESS(ROW('3'!BU$24),COLUMN('3'!BU$6)+ROW(A12)+24,1,1,"3"))="","",INDIRECT(ADDRESS(ROW('3'!BU$24),COLUMN('3'!BU$6)+ROW(A12)+24,1,1,"3")))</f>
        <v>900960.99899999984</v>
      </c>
      <c r="C236" s="156">
        <f ca="1">IF(INDIRECT(ADDRESS(ROW('3'!BU$24),COLUMN('3'!BU$6)+ROW(A12)+36,1,1,"3"))="","",INDIRECT(ADDRESS(ROW('3'!BU$24),COLUMN('3'!BU$6)+ROW(A12)+36,1,1,"3")))</f>
        <v>799044.44299999997</v>
      </c>
      <c r="D236" s="156" t="str">
        <f ca="1">IF(INDIRECT(ADDRESS(ROW('3'!BU$24),COLUMN('3'!BU$6)+ROW(A12)+48,1,1,"3"))="","",INDIRECT(ADDRESS(ROW('3'!BU$24),COLUMN('3'!BU$6)+ROW(A12)+48,1,1,"3")))</f>
        <v/>
      </c>
      <c r="E236" s="156">
        <f ca="1">IF(INDIRECT(ADDRESS(ROW('3'!BU$25),COLUMN('3'!BU$6)+ROW(A12)+24,1,1,"3"))="","",INDIRECT(ADDRESS(ROW('3'!BU$25),COLUMN('3'!BU$6)+ROW(A12)+24,1,1,"3")))</f>
        <v>1550280.2949999999</v>
      </c>
      <c r="F236" s="156">
        <f ca="1">IF(INDIRECT(ADDRESS(ROW('3'!BU$25),COLUMN('3'!BU$6)+ROW(A12)+36,1,1,"3"))="","",INDIRECT(ADDRESS(ROW('3'!BU$25),COLUMN('3'!BU$6)+ROW(A12)+36,1,1,"3")))</f>
        <v>1757604.8879999984</v>
      </c>
      <c r="G236" s="156" t="str">
        <f ca="1">IF(INDIRECT(ADDRESS(ROW('3'!BU$25),COLUMN('3'!BU$6)+ROW(A12)+48,1,1,"3"))="","",INDIRECT(ADDRESS(ROW('3'!BU$25),COLUMN('3'!BU$6)+ROW(A12)+48,1,1,"3")))</f>
        <v/>
      </c>
      <c r="H236" s="156">
        <f t="shared" ca="1" si="26"/>
        <v>-649319.29600000009</v>
      </c>
      <c r="I236" s="156">
        <f t="shared" ca="1" si="27"/>
        <v>-958560.44499999844</v>
      </c>
      <c r="J236" s="156" t="str">
        <f t="shared" ca="1" si="28"/>
        <v/>
      </c>
    </row>
    <row r="237" spans="1:10">
      <c r="A237" s="165" t="s">
        <v>101</v>
      </c>
      <c r="B237" s="153">
        <f t="shared" ref="B237:G237" ca="1" si="29">SUM(B225:B236)</f>
        <v>8291916.8870000001</v>
      </c>
      <c r="C237" s="153">
        <f t="shared" ca="1" si="29"/>
        <v>9040426.9979999997</v>
      </c>
      <c r="D237" s="153">
        <f t="shared" ca="1" si="29"/>
        <v>5525262.7659999998</v>
      </c>
      <c r="E237" s="153">
        <f t="shared" ca="1" si="29"/>
        <v>10181164.977</v>
      </c>
      <c r="F237" s="153">
        <f t="shared" ca="1" si="29"/>
        <v>10571427.699999999</v>
      </c>
      <c r="G237" s="153">
        <f t="shared" ca="1" si="29"/>
        <v>5268833.352</v>
      </c>
      <c r="H237" s="153" t="s">
        <v>102</v>
      </c>
      <c r="I237" s="153" t="s">
        <v>102</v>
      </c>
      <c r="J237" s="153" t="s">
        <v>102</v>
      </c>
    </row>
    <row r="238" spans="1:10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</row>
    <row r="239" spans="1:10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</row>
    <row r="240" spans="1:10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</row>
    <row r="241" spans="1:10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</row>
    <row r="242" spans="1:10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</row>
    <row r="243" spans="1:10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</row>
    <row r="244" spans="1:10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</row>
    <row r="245" spans="1:10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</row>
    <row r="246" spans="1:10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</row>
    <row r="247" spans="1:10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</row>
    <row r="248" spans="1:10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</row>
    <row r="249" spans="1:10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</row>
    <row r="250" spans="1:10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</row>
    <row r="251" spans="1:10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</row>
    <row r="252" spans="1:10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</row>
    <row r="253" spans="1:10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</row>
    <row r="254" spans="1:10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</row>
    <row r="255" spans="1:10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</row>
    <row r="256" spans="1:10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</row>
    <row r="257" spans="1:10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</row>
    <row r="258" spans="1:10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</row>
    <row r="259" spans="1:10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</row>
    <row r="260" spans="1:10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</row>
    <row r="261" spans="1:10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</row>
    <row r="262" spans="1:10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</row>
    <row r="263" spans="1:10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</row>
    <row r="264" spans="1:10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</row>
    <row r="265" spans="1:10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</row>
    <row r="266" spans="1:10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</row>
    <row r="267" spans="1:10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</row>
    <row r="268" spans="1:10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</row>
    <row r="269" spans="1:10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</row>
    <row r="270" spans="1:10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</row>
    <row r="271" spans="1:10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</row>
    <row r="272" spans="1:10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</row>
    <row r="273" spans="1:45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</row>
    <row r="274" spans="1:45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</row>
    <row r="275" spans="1:45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</row>
    <row r="276" spans="1:45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</row>
    <row r="277" spans="1:45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</row>
    <row r="278" spans="1:45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</row>
    <row r="279" spans="1:45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</row>
    <row r="280" spans="1:45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</row>
    <row r="281" spans="1:45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</row>
    <row r="282" spans="1:45" s="41" customFormat="1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</row>
    <row r="284" spans="1:45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</row>
    <row r="285" spans="1:45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</row>
    <row r="286" spans="1:45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</row>
    <row r="287" spans="1:45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</row>
    <row r="288" spans="1:45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</row>
    <row r="289" spans="1:45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</row>
    <row r="290" spans="1:45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</row>
    <row r="291" spans="1:45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</row>
    <row r="292" spans="1:45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</row>
    <row r="293" spans="1:45" ht="15" customHeight="1">
      <c r="A293" s="265" t="s">
        <v>107</v>
      </c>
      <c r="B293" s="266"/>
      <c r="C293" s="266"/>
      <c r="D293" s="266"/>
      <c r="E293" s="266"/>
      <c r="F293" s="266"/>
      <c r="G293" s="266"/>
      <c r="H293" s="266"/>
      <c r="I293" s="266"/>
      <c r="J293" s="267"/>
    </row>
    <row r="294" spans="1:45">
      <c r="A294" s="144" t="s">
        <v>39</v>
      </c>
      <c r="B294" s="268" t="s">
        <v>96</v>
      </c>
      <c r="C294" s="270"/>
      <c r="D294" s="269"/>
      <c r="E294" s="268" t="s">
        <v>97</v>
      </c>
      <c r="F294" s="270"/>
      <c r="G294" s="269"/>
      <c r="H294" s="268" t="s">
        <v>98</v>
      </c>
      <c r="I294" s="270"/>
      <c r="J294" s="269"/>
    </row>
    <row r="295" spans="1:45">
      <c r="A295" s="146">
        <v>1</v>
      </c>
      <c r="B295" s="147">
        <v>2</v>
      </c>
      <c r="C295" s="147">
        <v>3</v>
      </c>
      <c r="D295" s="147">
        <v>4</v>
      </c>
      <c r="E295" s="147">
        <v>5</v>
      </c>
      <c r="F295" s="147">
        <v>6</v>
      </c>
      <c r="G295" s="147">
        <v>7</v>
      </c>
      <c r="H295" s="163" t="s">
        <v>118</v>
      </c>
      <c r="I295" s="163" t="s">
        <v>119</v>
      </c>
      <c r="J295" s="163" t="s">
        <v>120</v>
      </c>
    </row>
    <row r="296" spans="1:45">
      <c r="A296" s="148"/>
      <c r="B296" s="147" t="s">
        <v>105</v>
      </c>
      <c r="C296" s="147" t="s">
        <v>90</v>
      </c>
      <c r="D296" s="147" t="s">
        <v>42</v>
      </c>
      <c r="E296" s="147" t="s">
        <v>105</v>
      </c>
      <c r="F296" s="147" t="s">
        <v>90</v>
      </c>
      <c r="G296" s="147" t="s">
        <v>42</v>
      </c>
      <c r="H296" s="147" t="s">
        <v>105</v>
      </c>
      <c r="I296" s="147" t="s">
        <v>90</v>
      </c>
      <c r="J296" s="147" t="s">
        <v>42</v>
      </c>
    </row>
    <row r="297" spans="1:45">
      <c r="A297" s="150"/>
      <c r="B297" s="164">
        <v>2022</v>
      </c>
      <c r="C297" s="164">
        <v>2023</v>
      </c>
      <c r="D297" s="164">
        <v>2024</v>
      </c>
      <c r="E297" s="164">
        <v>2022</v>
      </c>
      <c r="F297" s="164">
        <v>2023</v>
      </c>
      <c r="G297" s="164">
        <v>2024</v>
      </c>
      <c r="H297" s="164">
        <v>2022</v>
      </c>
      <c r="I297" s="164">
        <v>2023</v>
      </c>
      <c r="J297" s="164">
        <v>2024</v>
      </c>
      <c r="M297" s="111" t="s">
        <v>127</v>
      </c>
      <c r="N297" s="112" t="str">
        <f t="shared" ref="N297:N309" si="30">C810</f>
        <v>2020 fakts</v>
      </c>
      <c r="O297" s="112" t="str">
        <f t="shared" ref="O297:O309" si="31">D810</f>
        <v>2021 plāns</v>
      </c>
      <c r="P297" s="112" t="str">
        <f t="shared" ref="P297:P309" si="32">E810</f>
        <v>2021 fakts</v>
      </c>
      <c r="Q297" s="112" t="str">
        <f t="shared" ref="Q297:Q309" si="33">F810</f>
        <v>2022 plāns</v>
      </c>
      <c r="R297" s="112" t="str">
        <f t="shared" ref="R297:R309" si="34">G810</f>
        <v>2022 fakts</v>
      </c>
      <c r="S297" s="112" t="str">
        <f t="shared" ref="S297:S309" si="35">H810</f>
        <v>2023 plāns</v>
      </c>
      <c r="T297" s="112" t="str">
        <f t="shared" ref="T297:U309" si="36">I810</f>
        <v>2023 fakts</v>
      </c>
      <c r="U297" s="112" t="str">
        <f t="shared" si="36"/>
        <v>2024 prognoze</v>
      </c>
      <c r="AO297" s="33"/>
      <c r="AP297" s="33"/>
      <c r="AQ297" s="33"/>
      <c r="AR297" s="33"/>
      <c r="AS297" s="33"/>
    </row>
    <row r="298" spans="1:45">
      <c r="A298" s="152" t="s">
        <v>45</v>
      </c>
      <c r="B298" s="153">
        <f ca="1">IFERROR(B225/R298*100,"")</f>
        <v>1.7367219932524165</v>
      </c>
      <c r="C298" s="153">
        <f ca="1">IFERROR(C225/T298*100,"")</f>
        <v>1.7843226269583103</v>
      </c>
      <c r="D298" s="153">
        <f ca="1">IFERROR(D225/U298*100,"")</f>
        <v>2.2004899519590375</v>
      </c>
      <c r="E298" s="153">
        <f ca="1">IFERROR(E225/R298*100,"")</f>
        <v>1.7955364126163404</v>
      </c>
      <c r="F298" s="153">
        <f ca="1">IFERROR(F225/T298*100,"")</f>
        <v>1.5232103223432272</v>
      </c>
      <c r="G298" s="153">
        <f ca="1">IFERROR(G225/U298*100,"")</f>
        <v>1.9331974671378582</v>
      </c>
      <c r="H298" s="153">
        <f ca="1">IFERROR(B298-E298,"")</f>
        <v>-5.8814419363923953E-2</v>
      </c>
      <c r="I298" s="153">
        <f ca="1">IFERROR(C298-F298,"")</f>
        <v>0.26111230461508317</v>
      </c>
      <c r="J298" s="153">
        <f ca="1">IFERROR(D298-G298,"")</f>
        <v>0.26729248482117929</v>
      </c>
      <c r="M298" s="111" t="s">
        <v>45</v>
      </c>
      <c r="N298" s="112">
        <f t="shared" si="30"/>
        <v>30109462</v>
      </c>
      <c r="O298" s="112">
        <f t="shared" si="31"/>
        <v>33348932</v>
      </c>
      <c r="P298" s="112">
        <f t="shared" si="32"/>
        <v>33348932</v>
      </c>
      <c r="Q298" s="112">
        <f t="shared" si="33"/>
        <v>38386187</v>
      </c>
      <c r="R298" s="112">
        <f t="shared" si="34"/>
        <v>38386187</v>
      </c>
      <c r="S298" s="112">
        <f t="shared" si="35"/>
        <v>40348048</v>
      </c>
      <c r="T298" s="112">
        <f t="shared" si="36"/>
        <v>40348048</v>
      </c>
      <c r="U298" s="112">
        <f t="shared" si="36"/>
        <v>41894034.198123932</v>
      </c>
      <c r="AO298" s="33"/>
      <c r="AP298" s="33"/>
      <c r="AQ298" s="33"/>
      <c r="AR298" s="33"/>
      <c r="AS298" s="33"/>
    </row>
    <row r="299" spans="1:45">
      <c r="A299" s="152" t="s">
        <v>46</v>
      </c>
      <c r="B299" s="153">
        <f t="shared" ref="B299:B309" ca="1" si="37">IFERROR(B226/R299*100,"")</f>
        <v>1.7917380827639904</v>
      </c>
      <c r="C299" s="153">
        <f t="shared" ref="C299:C309" ca="1" si="38">IFERROR(C226/T299*100,"")</f>
        <v>1.9617255213932527</v>
      </c>
      <c r="D299" s="153">
        <f t="shared" ref="D299:D309" ca="1" si="39">IFERROR(D226/T299*100,"")</f>
        <v>1.8476772209649401</v>
      </c>
      <c r="E299" s="153">
        <f t="shared" ref="E299:E309" ca="1" si="40">IFERROR(E226/R299*100,"")</f>
        <v>2.0043954222387339</v>
      </c>
      <c r="F299" s="153">
        <f t="shared" ref="F299:F309" ca="1" si="41">IFERROR(F226/T299*100,"")</f>
        <v>2.2382541331367505</v>
      </c>
      <c r="G299" s="153">
        <f t="shared" ref="G299:G309" ca="1" si="42">IFERROR(G226/U299*100,"")</f>
        <v>2.0999470302609251</v>
      </c>
      <c r="H299" s="153">
        <f t="shared" ref="H299:H309" ca="1" si="43">IFERROR(B299-E299,"")</f>
        <v>-0.21265733947474352</v>
      </c>
      <c r="I299" s="153">
        <f t="shared" ref="I299:I309" ca="1" si="44">IFERROR(C299-F299,"")</f>
        <v>-0.27652861174349774</v>
      </c>
      <c r="J299" s="153">
        <f t="shared" ref="J299:J309" ca="1" si="45">IFERROR(D299-G299,"")</f>
        <v>-0.25226980929598497</v>
      </c>
      <c r="M299" s="111" t="s">
        <v>46</v>
      </c>
      <c r="N299" s="112">
        <f t="shared" si="30"/>
        <v>30109462</v>
      </c>
      <c r="O299" s="112">
        <f t="shared" si="31"/>
        <v>33348932</v>
      </c>
      <c r="P299" s="112">
        <f t="shared" si="32"/>
        <v>33348932</v>
      </c>
      <c r="Q299" s="112">
        <f t="shared" si="33"/>
        <v>38386187</v>
      </c>
      <c r="R299" s="112">
        <f t="shared" si="34"/>
        <v>38386187</v>
      </c>
      <c r="S299" s="112">
        <f t="shared" si="35"/>
        <v>40348048</v>
      </c>
      <c r="T299" s="112">
        <f t="shared" si="36"/>
        <v>40348048</v>
      </c>
      <c r="U299" s="112">
        <f t="shared" si="36"/>
        <v>41894034.198123932</v>
      </c>
      <c r="AO299" s="33"/>
      <c r="AP299" s="33"/>
      <c r="AQ299" s="33"/>
      <c r="AR299" s="33"/>
      <c r="AS299" s="33"/>
    </row>
    <row r="300" spans="1:45">
      <c r="A300" s="152" t="s">
        <v>22</v>
      </c>
      <c r="B300" s="153">
        <f t="shared" ca="1" si="37"/>
        <v>1.2702286215611882</v>
      </c>
      <c r="C300" s="153">
        <f t="shared" ca="1" si="38"/>
        <v>1.3215613652486984</v>
      </c>
      <c r="D300" s="153">
        <f t="shared" ca="1" si="39"/>
        <v>1.7395229355333375</v>
      </c>
      <c r="E300" s="153">
        <f t="shared" ca="1" si="40"/>
        <v>2.0442993204821307</v>
      </c>
      <c r="F300" s="153">
        <f t="shared" ca="1" si="41"/>
        <v>1.9868881587530585</v>
      </c>
      <c r="G300" s="153">
        <f t="shared" ca="1" si="42"/>
        <v>1.923118509403611</v>
      </c>
      <c r="H300" s="153">
        <f t="shared" ca="1" si="43"/>
        <v>-0.77407069892094249</v>
      </c>
      <c r="I300" s="153">
        <f t="shared" ca="1" si="44"/>
        <v>-0.66532679350436008</v>
      </c>
      <c r="J300" s="153">
        <f t="shared" ca="1" si="45"/>
        <v>-0.18359557387027348</v>
      </c>
      <c r="M300" s="111" t="s">
        <v>22</v>
      </c>
      <c r="N300" s="112">
        <f t="shared" si="30"/>
        <v>30109462</v>
      </c>
      <c r="O300" s="112">
        <f t="shared" si="31"/>
        <v>33348932</v>
      </c>
      <c r="P300" s="112">
        <f t="shared" si="32"/>
        <v>33348932</v>
      </c>
      <c r="Q300" s="112">
        <f t="shared" si="33"/>
        <v>38386187</v>
      </c>
      <c r="R300" s="112">
        <f t="shared" si="34"/>
        <v>38386187</v>
      </c>
      <c r="S300" s="112">
        <f t="shared" si="35"/>
        <v>40348048</v>
      </c>
      <c r="T300" s="112">
        <f t="shared" si="36"/>
        <v>40348048</v>
      </c>
      <c r="U300" s="112">
        <f t="shared" si="36"/>
        <v>41894034.198123932</v>
      </c>
      <c r="AO300" s="33"/>
      <c r="AP300" s="33"/>
      <c r="AQ300" s="33"/>
      <c r="AR300" s="33"/>
      <c r="AS300" s="33"/>
    </row>
    <row r="301" spans="1:45">
      <c r="A301" s="152" t="s">
        <v>47</v>
      </c>
      <c r="B301" s="153">
        <f t="shared" ca="1" si="37"/>
        <v>2.0503802318266202</v>
      </c>
      <c r="C301" s="153">
        <f t="shared" ca="1" si="38"/>
        <v>2.2206619165318724</v>
      </c>
      <c r="D301" s="153">
        <f t="shared" ca="1" si="39"/>
        <v>2.0539634308950947</v>
      </c>
      <c r="E301" s="153">
        <f t="shared" ca="1" si="40"/>
        <v>2.0636373521548257</v>
      </c>
      <c r="F301" s="153">
        <f t="shared" ca="1" si="41"/>
        <v>2.0219835690688184</v>
      </c>
      <c r="G301" s="153">
        <f t="shared" ca="1" si="42"/>
        <v>2.5693115299175515</v>
      </c>
      <c r="H301" s="153">
        <f t="shared" ca="1" si="43"/>
        <v>-1.3257120328205474E-2</v>
      </c>
      <c r="I301" s="153">
        <f t="shared" ca="1" si="44"/>
        <v>0.19867834746305402</v>
      </c>
      <c r="J301" s="153">
        <f t="shared" ca="1" si="45"/>
        <v>-0.51534809902245682</v>
      </c>
      <c r="M301" s="111" t="s">
        <v>47</v>
      </c>
      <c r="N301" s="112">
        <f t="shared" si="30"/>
        <v>30109462</v>
      </c>
      <c r="O301" s="112">
        <f t="shared" si="31"/>
        <v>33348932</v>
      </c>
      <c r="P301" s="112">
        <f t="shared" si="32"/>
        <v>33348932</v>
      </c>
      <c r="Q301" s="112">
        <f t="shared" si="33"/>
        <v>38386187</v>
      </c>
      <c r="R301" s="112">
        <f t="shared" si="34"/>
        <v>38386187</v>
      </c>
      <c r="S301" s="112">
        <f t="shared" si="35"/>
        <v>40348048</v>
      </c>
      <c r="T301" s="112">
        <f t="shared" si="36"/>
        <v>40348048</v>
      </c>
      <c r="U301" s="112">
        <f t="shared" si="36"/>
        <v>41894034.198123932</v>
      </c>
      <c r="AO301" s="33"/>
      <c r="AP301" s="33"/>
      <c r="AQ301" s="33"/>
      <c r="AR301" s="33"/>
      <c r="AS301" s="33"/>
    </row>
    <row r="302" spans="1:45">
      <c r="A302" s="152" t="s">
        <v>23</v>
      </c>
      <c r="B302" s="153">
        <f t="shared" ca="1" si="37"/>
        <v>1.6776974305887684</v>
      </c>
      <c r="C302" s="153">
        <f t="shared" ca="1" si="38"/>
        <v>2.0946686491500159</v>
      </c>
      <c r="D302" s="153">
        <f t="shared" ca="1" si="39"/>
        <v>2.7582201795734949</v>
      </c>
      <c r="E302" s="153">
        <f t="shared" ca="1" si="40"/>
        <v>1.9704228607024705</v>
      </c>
      <c r="F302" s="153">
        <f t="shared" ca="1" si="41"/>
        <v>1.9218654567874007</v>
      </c>
      <c r="G302" s="153">
        <f t="shared" ca="1" si="42"/>
        <v>1.8708944817615567</v>
      </c>
      <c r="H302" s="153">
        <f t="shared" ca="1" si="43"/>
        <v>-0.29272543011370211</v>
      </c>
      <c r="I302" s="153">
        <f t="shared" ca="1" si="44"/>
        <v>0.17280319236261521</v>
      </c>
      <c r="J302" s="153">
        <f t="shared" ca="1" si="45"/>
        <v>0.88732569781193815</v>
      </c>
      <c r="M302" s="111" t="s">
        <v>23</v>
      </c>
      <c r="N302" s="112">
        <f t="shared" si="30"/>
        <v>30109462</v>
      </c>
      <c r="O302" s="112">
        <f t="shared" si="31"/>
        <v>33348932</v>
      </c>
      <c r="P302" s="112">
        <f t="shared" si="32"/>
        <v>33348932</v>
      </c>
      <c r="Q302" s="112">
        <f t="shared" si="33"/>
        <v>38386187</v>
      </c>
      <c r="R302" s="112">
        <f t="shared" si="34"/>
        <v>38386187</v>
      </c>
      <c r="S302" s="112">
        <f t="shared" si="35"/>
        <v>40348048</v>
      </c>
      <c r="T302" s="112">
        <f t="shared" si="36"/>
        <v>40348048</v>
      </c>
      <c r="U302" s="112">
        <f t="shared" si="36"/>
        <v>41894034.198123932</v>
      </c>
      <c r="AO302" s="33"/>
      <c r="AP302" s="33"/>
      <c r="AQ302" s="33"/>
      <c r="AR302" s="33"/>
      <c r="AS302" s="33"/>
    </row>
    <row r="303" spans="1:45">
      <c r="A303" s="152" t="s">
        <v>48</v>
      </c>
      <c r="B303" s="153">
        <f t="shared" ca="1" si="37"/>
        <v>1.6158767866159769</v>
      </c>
      <c r="C303" s="153">
        <f t="shared" ca="1" si="38"/>
        <v>1.8845372965750409</v>
      </c>
      <c r="D303" s="153">
        <f t="shared" ca="1" si="39"/>
        <v>3.0098144004389016</v>
      </c>
      <c r="E303" s="153">
        <f t="shared" ca="1" si="40"/>
        <v>1.8798644861496669</v>
      </c>
      <c r="F303" s="153">
        <f t="shared" ca="1" si="41"/>
        <v>2.1616729612297489</v>
      </c>
      <c r="G303" s="153">
        <f t="shared" ca="1" si="42"/>
        <v>2.1801029274972517</v>
      </c>
      <c r="H303" s="153">
        <f t="shared" ca="1" si="43"/>
        <v>-0.26398769953369006</v>
      </c>
      <c r="I303" s="153">
        <f t="shared" ca="1" si="44"/>
        <v>-0.27713566465470807</v>
      </c>
      <c r="J303" s="153">
        <f t="shared" ca="1" si="45"/>
        <v>0.82971147294164993</v>
      </c>
      <c r="M303" s="111" t="s">
        <v>48</v>
      </c>
      <c r="N303" s="112">
        <f t="shared" si="30"/>
        <v>30109462</v>
      </c>
      <c r="O303" s="112">
        <f t="shared" si="31"/>
        <v>33348932</v>
      </c>
      <c r="P303" s="112">
        <f t="shared" si="32"/>
        <v>33348932</v>
      </c>
      <c r="Q303" s="112">
        <f t="shared" si="33"/>
        <v>38386187</v>
      </c>
      <c r="R303" s="112">
        <f t="shared" si="34"/>
        <v>38386187</v>
      </c>
      <c r="S303" s="112">
        <f t="shared" si="35"/>
        <v>40348048</v>
      </c>
      <c r="T303" s="112">
        <f t="shared" si="36"/>
        <v>40348048</v>
      </c>
      <c r="U303" s="112">
        <f t="shared" si="36"/>
        <v>41894034.198123932</v>
      </c>
      <c r="AO303" s="33"/>
      <c r="AP303" s="33"/>
      <c r="AQ303" s="33"/>
      <c r="AR303" s="33"/>
      <c r="AS303" s="33"/>
    </row>
    <row r="304" spans="1:45">
      <c r="A304" s="152" t="s">
        <v>49</v>
      </c>
      <c r="B304" s="153">
        <f t="shared" ca="1" si="37"/>
        <v>1.8599458732382039</v>
      </c>
      <c r="C304" s="153">
        <f t="shared" ca="1" si="38"/>
        <v>2.1600546425442948</v>
      </c>
      <c r="D304" s="153" t="str">
        <f t="shared" ca="1" si="39"/>
        <v/>
      </c>
      <c r="E304" s="153">
        <f t="shared" ca="1" si="40"/>
        <v>1.9432733863355582</v>
      </c>
      <c r="F304" s="153">
        <f t="shared" ca="1" si="41"/>
        <v>1.9210404106786034</v>
      </c>
      <c r="G304" s="153" t="str">
        <f t="shared" ca="1" si="42"/>
        <v/>
      </c>
      <c r="H304" s="153">
        <f t="shared" ca="1" si="43"/>
        <v>-8.3327513097354311E-2</v>
      </c>
      <c r="I304" s="153">
        <f t="shared" ca="1" si="44"/>
        <v>0.23901423186569137</v>
      </c>
      <c r="J304" s="153" t="str">
        <f t="shared" ca="1" si="45"/>
        <v/>
      </c>
      <c r="M304" s="111" t="s">
        <v>49</v>
      </c>
      <c r="N304" s="112">
        <f t="shared" si="30"/>
        <v>30109462</v>
      </c>
      <c r="O304" s="112">
        <f t="shared" si="31"/>
        <v>33348932</v>
      </c>
      <c r="P304" s="112">
        <f t="shared" si="32"/>
        <v>33348932</v>
      </c>
      <c r="Q304" s="112">
        <f t="shared" si="33"/>
        <v>38386187</v>
      </c>
      <c r="R304" s="112">
        <f t="shared" si="34"/>
        <v>38386187</v>
      </c>
      <c r="S304" s="112">
        <f t="shared" si="35"/>
        <v>40348048</v>
      </c>
      <c r="T304" s="112">
        <f t="shared" si="36"/>
        <v>40348048</v>
      </c>
      <c r="U304" s="112">
        <f t="shared" si="36"/>
        <v>41894034.198123932</v>
      </c>
      <c r="AO304" s="33"/>
      <c r="AP304" s="33"/>
      <c r="AQ304" s="33"/>
      <c r="AR304" s="33"/>
      <c r="AS304" s="33"/>
    </row>
    <row r="305" spans="1:45">
      <c r="A305" s="152" t="s">
        <v>50</v>
      </c>
      <c r="B305" s="153">
        <f t="shared" ca="1" si="37"/>
        <v>1.784672608925707</v>
      </c>
      <c r="C305" s="153">
        <f t="shared" ca="1" si="38"/>
        <v>1.6804350659045502</v>
      </c>
      <c r="D305" s="153" t="str">
        <f t="shared" ca="1" si="39"/>
        <v/>
      </c>
      <c r="E305" s="153">
        <f t="shared" ca="1" si="40"/>
        <v>1.6386071244846485</v>
      </c>
      <c r="F305" s="153">
        <f t="shared" ca="1" si="41"/>
        <v>1.7462657821761276</v>
      </c>
      <c r="G305" s="153" t="str">
        <f t="shared" ca="1" si="42"/>
        <v/>
      </c>
      <c r="H305" s="153">
        <f t="shared" ca="1" si="43"/>
        <v>0.14606548444105849</v>
      </c>
      <c r="I305" s="153">
        <f t="shared" ca="1" si="44"/>
        <v>-6.5830716271577439E-2</v>
      </c>
      <c r="J305" s="153" t="str">
        <f t="shared" ca="1" si="45"/>
        <v/>
      </c>
      <c r="M305" s="111" t="s">
        <v>50</v>
      </c>
      <c r="N305" s="112">
        <f t="shared" si="30"/>
        <v>30109462</v>
      </c>
      <c r="O305" s="112">
        <f t="shared" si="31"/>
        <v>33348932</v>
      </c>
      <c r="P305" s="112">
        <f t="shared" si="32"/>
        <v>33348932</v>
      </c>
      <c r="Q305" s="112">
        <f t="shared" si="33"/>
        <v>38386187</v>
      </c>
      <c r="R305" s="112">
        <f t="shared" si="34"/>
        <v>38386187</v>
      </c>
      <c r="S305" s="112">
        <f t="shared" si="35"/>
        <v>40348048</v>
      </c>
      <c r="T305" s="112">
        <f t="shared" si="36"/>
        <v>40348048</v>
      </c>
      <c r="U305" s="112">
        <f t="shared" si="36"/>
        <v>41894034.198123932</v>
      </c>
      <c r="AO305" s="33"/>
      <c r="AP305" s="33"/>
      <c r="AQ305" s="33"/>
      <c r="AR305" s="33"/>
      <c r="AS305" s="33"/>
    </row>
    <row r="306" spans="1:45">
      <c r="A306" s="152" t="s">
        <v>51</v>
      </c>
      <c r="B306" s="153">
        <f t="shared" ca="1" si="37"/>
        <v>1.4493034147934494</v>
      </c>
      <c r="C306" s="153">
        <f t="shared" ca="1" si="38"/>
        <v>1.6819742853483279</v>
      </c>
      <c r="D306" s="153" t="str">
        <f t="shared" ca="1" si="39"/>
        <v/>
      </c>
      <c r="E306" s="153">
        <f t="shared" ca="1" si="40"/>
        <v>2.2910015209377281</v>
      </c>
      <c r="F306" s="153">
        <f t="shared" ca="1" si="41"/>
        <v>1.8424031046062013</v>
      </c>
      <c r="G306" s="153" t="str">
        <f t="shared" ca="1" si="42"/>
        <v/>
      </c>
      <c r="H306" s="153">
        <f t="shared" ca="1" si="43"/>
        <v>-0.84169810614427876</v>
      </c>
      <c r="I306" s="153">
        <f t="shared" ca="1" si="44"/>
        <v>-0.16042881925787333</v>
      </c>
      <c r="J306" s="153" t="str">
        <f t="shared" ca="1" si="45"/>
        <v/>
      </c>
      <c r="M306" s="111" t="s">
        <v>51</v>
      </c>
      <c r="N306" s="112">
        <f t="shared" si="30"/>
        <v>30109462</v>
      </c>
      <c r="O306" s="112">
        <f t="shared" si="31"/>
        <v>33348932</v>
      </c>
      <c r="P306" s="112">
        <f t="shared" si="32"/>
        <v>33348932</v>
      </c>
      <c r="Q306" s="112">
        <f t="shared" si="33"/>
        <v>38386187</v>
      </c>
      <c r="R306" s="112">
        <f t="shared" si="34"/>
        <v>38386187</v>
      </c>
      <c r="S306" s="112">
        <f t="shared" si="35"/>
        <v>40348048</v>
      </c>
      <c r="T306" s="112">
        <f t="shared" si="36"/>
        <v>40348048</v>
      </c>
      <c r="U306" s="112">
        <f t="shared" si="36"/>
        <v>41894034.198123932</v>
      </c>
      <c r="AO306" s="33"/>
      <c r="AP306" s="33"/>
      <c r="AQ306" s="33"/>
      <c r="AR306" s="33"/>
      <c r="AS306" s="33"/>
    </row>
    <row r="307" spans="1:45">
      <c r="A307" s="152" t="s">
        <v>52</v>
      </c>
      <c r="B307" s="153">
        <f t="shared" ca="1" si="37"/>
        <v>2.0690520837612771</v>
      </c>
      <c r="C307" s="153">
        <f t="shared" ca="1" si="38"/>
        <v>1.7096230528921754</v>
      </c>
      <c r="D307" s="153" t="str">
        <f t="shared" ca="1" si="39"/>
        <v/>
      </c>
      <c r="E307" s="153">
        <f t="shared" ca="1" si="40"/>
        <v>2.911257093599839</v>
      </c>
      <c r="F307" s="153">
        <f t="shared" ca="1" si="41"/>
        <v>2.3378001012589245</v>
      </c>
      <c r="G307" s="204" t="str">
        <f t="shared" ca="1" si="42"/>
        <v/>
      </c>
      <c r="H307" s="153">
        <f t="shared" ca="1" si="43"/>
        <v>-0.84220500983856184</v>
      </c>
      <c r="I307" s="153">
        <f t="shared" ca="1" si="44"/>
        <v>-0.62817704836674904</v>
      </c>
      <c r="J307" s="153" t="str">
        <f t="shared" ca="1" si="45"/>
        <v/>
      </c>
      <c r="M307" s="111" t="s">
        <v>52</v>
      </c>
      <c r="N307" s="112">
        <f t="shared" si="30"/>
        <v>30109462</v>
      </c>
      <c r="O307" s="112">
        <f t="shared" si="31"/>
        <v>33348932</v>
      </c>
      <c r="P307" s="112">
        <f t="shared" si="32"/>
        <v>33348932</v>
      </c>
      <c r="Q307" s="112">
        <f t="shared" si="33"/>
        <v>38386187</v>
      </c>
      <c r="R307" s="112">
        <f t="shared" si="34"/>
        <v>38386187</v>
      </c>
      <c r="S307" s="112">
        <f t="shared" si="35"/>
        <v>40348048</v>
      </c>
      <c r="T307" s="112">
        <f t="shared" si="36"/>
        <v>40348048</v>
      </c>
      <c r="U307" s="112">
        <f t="shared" si="36"/>
        <v>41894034.198123932</v>
      </c>
      <c r="AO307" s="33"/>
      <c r="AP307" s="33"/>
      <c r="AQ307" s="33"/>
      <c r="AR307" s="33"/>
      <c r="AS307" s="33"/>
    </row>
    <row r="308" spans="1:45">
      <c r="A308" s="152" t="s">
        <v>53</v>
      </c>
      <c r="B308" s="153">
        <f t="shared" ca="1" si="37"/>
        <v>1.9485898299823323</v>
      </c>
      <c r="C308" s="153">
        <f t="shared" ca="1" si="38"/>
        <v>1.9261636201087082</v>
      </c>
      <c r="D308" s="204" t="str">
        <f t="shared" ca="1" si="39"/>
        <v/>
      </c>
      <c r="E308" s="153">
        <f t="shared" ca="1" si="40"/>
        <v>1.942055138219382</v>
      </c>
      <c r="F308" s="153">
        <f t="shared" ca="1" si="41"/>
        <v>2.1430998074553722</v>
      </c>
      <c r="G308" s="204" t="str">
        <f t="shared" ca="1" si="42"/>
        <v/>
      </c>
      <c r="H308" s="153">
        <f t="shared" ca="1" si="43"/>
        <v>6.5346917629502954E-3</v>
      </c>
      <c r="I308" s="153">
        <f t="shared" ca="1" si="44"/>
        <v>-0.21693618734666398</v>
      </c>
      <c r="J308" s="205" t="str">
        <f t="shared" ca="1" si="45"/>
        <v/>
      </c>
      <c r="M308" s="111" t="s">
        <v>53</v>
      </c>
      <c r="N308" s="112">
        <f t="shared" si="30"/>
        <v>30109462</v>
      </c>
      <c r="O308" s="112">
        <f t="shared" si="31"/>
        <v>33348932</v>
      </c>
      <c r="P308" s="112">
        <f t="shared" si="32"/>
        <v>33348932</v>
      </c>
      <c r="Q308" s="112">
        <f t="shared" si="33"/>
        <v>38386187</v>
      </c>
      <c r="R308" s="112">
        <f t="shared" si="34"/>
        <v>38386187</v>
      </c>
      <c r="S308" s="112">
        <f t="shared" si="35"/>
        <v>40348048</v>
      </c>
      <c r="T308" s="112">
        <f t="shared" si="36"/>
        <v>40348048</v>
      </c>
      <c r="U308" s="112">
        <f t="shared" si="36"/>
        <v>41894034.198123932</v>
      </c>
      <c r="AO308" s="33"/>
      <c r="AP308" s="33"/>
      <c r="AQ308" s="33"/>
      <c r="AR308" s="33"/>
      <c r="AS308" s="33"/>
    </row>
    <row r="309" spans="1:45">
      <c r="A309" s="152" t="s">
        <v>54</v>
      </c>
      <c r="B309" s="153">
        <f t="shared" ca="1" si="37"/>
        <v>2.3470968840953121</v>
      </c>
      <c r="C309" s="153">
        <f t="shared" ca="1" si="38"/>
        <v>1.9803794300036524</v>
      </c>
      <c r="D309" s="204" t="str">
        <f t="shared" ca="1" si="39"/>
        <v/>
      </c>
      <c r="E309" s="153">
        <f t="shared" ca="1" si="40"/>
        <v>4.0386410220947448</v>
      </c>
      <c r="F309" s="153">
        <f t="shared" ca="1" si="41"/>
        <v>4.3561088457116899</v>
      </c>
      <c r="G309" s="204" t="str">
        <f t="shared" ca="1" si="42"/>
        <v/>
      </c>
      <c r="H309" s="153">
        <f t="shared" ca="1" si="43"/>
        <v>-1.6915441379994327</v>
      </c>
      <c r="I309" s="153">
        <f t="shared" ca="1" si="44"/>
        <v>-2.3757294157080375</v>
      </c>
      <c r="J309" s="204" t="str">
        <f t="shared" ca="1" si="45"/>
        <v/>
      </c>
      <c r="M309" s="111" t="s">
        <v>54</v>
      </c>
      <c r="N309" s="112">
        <f t="shared" si="30"/>
        <v>30109462</v>
      </c>
      <c r="O309" s="112">
        <f t="shared" si="31"/>
        <v>33348932</v>
      </c>
      <c r="P309" s="112">
        <f t="shared" si="32"/>
        <v>33348932</v>
      </c>
      <c r="Q309" s="112">
        <f t="shared" si="33"/>
        <v>38386187</v>
      </c>
      <c r="R309" s="112">
        <f t="shared" si="34"/>
        <v>38386187</v>
      </c>
      <c r="S309" s="112">
        <f t="shared" si="35"/>
        <v>40348048</v>
      </c>
      <c r="T309" s="112">
        <f t="shared" si="36"/>
        <v>40348048</v>
      </c>
      <c r="U309" s="112">
        <f t="shared" si="36"/>
        <v>41894034.198123932</v>
      </c>
      <c r="AO309" s="33"/>
      <c r="AP309" s="33"/>
      <c r="AQ309" s="33"/>
      <c r="AR309" s="33"/>
      <c r="AS309" s="33"/>
    </row>
    <row r="310" spans="1:45">
      <c r="A310" s="165" t="s">
        <v>101</v>
      </c>
      <c r="B310" s="153">
        <f t="shared" ref="B310:G310" ca="1" si="46">SUM(B298:B309)</f>
        <v>21.60130384140524</v>
      </c>
      <c r="C310" s="153">
        <f t="shared" ca="1" si="46"/>
        <v>22.406107472658903</v>
      </c>
      <c r="D310" s="153">
        <f t="shared" ca="1" si="46"/>
        <v>13.609688119364808</v>
      </c>
      <c r="E310" s="153">
        <f t="shared" ca="1" si="46"/>
        <v>26.522991140016071</v>
      </c>
      <c r="F310" s="153">
        <f t="shared" ca="1" si="46"/>
        <v>26.200592653205923</v>
      </c>
      <c r="G310" s="153">
        <f t="shared" ca="1" si="46"/>
        <v>12.576571945978756</v>
      </c>
      <c r="H310" s="165" t="s">
        <v>102</v>
      </c>
      <c r="I310" s="165" t="s">
        <v>102</v>
      </c>
      <c r="J310" s="165" t="s">
        <v>102</v>
      </c>
      <c r="AO310" s="33"/>
      <c r="AP310" s="33"/>
      <c r="AQ310" s="33"/>
      <c r="AR310" s="33"/>
      <c r="AS310" s="33"/>
    </row>
    <row r="311" spans="1:45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AO311" s="33"/>
      <c r="AP311" s="33"/>
      <c r="AQ311" s="33"/>
      <c r="AR311" s="33"/>
      <c r="AS311" s="33"/>
    </row>
    <row r="312" spans="1:45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AO312" s="33"/>
      <c r="AP312" s="33"/>
      <c r="AQ312" s="33"/>
      <c r="AR312" s="33"/>
      <c r="AS312" s="33"/>
    </row>
    <row r="313" spans="1:45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</row>
    <row r="314" spans="1:45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</row>
    <row r="315" spans="1:45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</row>
    <row r="316" spans="1:45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</row>
    <row r="317" spans="1:45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</row>
    <row r="318" spans="1:45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</row>
    <row r="319" spans="1:45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</row>
    <row r="320" spans="1:45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</row>
    <row r="321" spans="1:10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</row>
    <row r="322" spans="1:10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</row>
    <row r="323" spans="1:10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</row>
    <row r="324" spans="1:10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</row>
    <row r="325" spans="1:10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</row>
    <row r="326" spans="1:10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</row>
    <row r="327" spans="1:10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</row>
    <row r="328" spans="1:10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</row>
    <row r="329" spans="1:10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</row>
    <row r="330" spans="1:10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</row>
    <row r="331" spans="1:10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</row>
    <row r="332" spans="1:10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</row>
    <row r="333" spans="1:10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</row>
    <row r="334" spans="1:10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</row>
    <row r="335" spans="1:10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</row>
    <row r="336" spans="1:10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</row>
    <row r="337" spans="1:10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</row>
    <row r="338" spans="1:10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</row>
    <row r="339" spans="1:10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</row>
    <row r="340" spans="1:10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</row>
    <row r="341" spans="1:10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</row>
    <row r="342" spans="1:10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</row>
    <row r="343" spans="1:10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</row>
    <row r="344" spans="1:10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</row>
    <row r="345" spans="1:10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</row>
    <row r="346" spans="1:10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</row>
    <row r="347" spans="1:10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</row>
    <row r="348" spans="1:10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</row>
    <row r="349" spans="1:10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</row>
    <row r="350" spans="1:10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</row>
    <row r="351" spans="1:10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</row>
    <row r="352" spans="1:10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</row>
    <row r="353" spans="1:10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</row>
    <row r="354" spans="1:10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</row>
    <row r="355" spans="1:10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</row>
    <row r="356" spans="1:10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</row>
    <row r="357" spans="1:10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</row>
    <row r="358" spans="1:10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</row>
    <row r="359" spans="1:10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</row>
    <row r="360" spans="1:10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</row>
    <row r="361" spans="1:10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</row>
    <row r="362" spans="1:10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</row>
    <row r="363" spans="1:10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</row>
    <row r="364" spans="1:10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</row>
    <row r="365" spans="1:10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</row>
    <row r="366" spans="1:10" ht="15" customHeight="1">
      <c r="A366" s="265" t="s">
        <v>110</v>
      </c>
      <c r="B366" s="266"/>
      <c r="C366" s="266"/>
      <c r="D366" s="266"/>
      <c r="E366" s="266"/>
      <c r="F366" s="266"/>
      <c r="G366" s="266"/>
      <c r="H366" s="266"/>
      <c r="I366" s="266"/>
      <c r="J366" s="267"/>
    </row>
    <row r="367" spans="1:10">
      <c r="A367" s="144" t="s">
        <v>39</v>
      </c>
      <c r="B367" s="159"/>
      <c r="C367" s="160" t="s">
        <v>92</v>
      </c>
      <c r="D367" s="161"/>
      <c r="E367" s="162"/>
      <c r="F367" s="160" t="s">
        <v>93</v>
      </c>
      <c r="G367" s="161"/>
      <c r="H367" s="162"/>
      <c r="I367" s="160" t="s">
        <v>94</v>
      </c>
      <c r="J367" s="161"/>
    </row>
    <row r="368" spans="1:10">
      <c r="A368" s="146">
        <v>1</v>
      </c>
      <c r="B368" s="147">
        <v>2</v>
      </c>
      <c r="C368" s="147">
        <v>3</v>
      </c>
      <c r="D368" s="147">
        <v>4</v>
      </c>
      <c r="E368" s="147">
        <v>5</v>
      </c>
      <c r="F368" s="147">
        <v>6</v>
      </c>
      <c r="G368" s="147">
        <v>7</v>
      </c>
      <c r="H368" s="163" t="s">
        <v>118</v>
      </c>
      <c r="I368" s="163" t="s">
        <v>119</v>
      </c>
      <c r="J368" s="163" t="s">
        <v>120</v>
      </c>
    </row>
    <row r="369" spans="1:10">
      <c r="A369" s="148"/>
      <c r="B369" s="147" t="s">
        <v>105</v>
      </c>
      <c r="C369" s="147" t="s">
        <v>90</v>
      </c>
      <c r="D369" s="147" t="s">
        <v>42</v>
      </c>
      <c r="E369" s="147" t="s">
        <v>105</v>
      </c>
      <c r="F369" s="147" t="s">
        <v>90</v>
      </c>
      <c r="G369" s="147" t="s">
        <v>42</v>
      </c>
      <c r="H369" s="147" t="s">
        <v>105</v>
      </c>
      <c r="I369" s="147" t="s">
        <v>90</v>
      </c>
      <c r="J369" s="147" t="s">
        <v>42</v>
      </c>
    </row>
    <row r="370" spans="1:10">
      <c r="A370" s="150"/>
      <c r="B370" s="164">
        <v>2022</v>
      </c>
      <c r="C370" s="164">
        <v>2023</v>
      </c>
      <c r="D370" s="164">
        <v>2024</v>
      </c>
      <c r="E370" s="164">
        <v>2022</v>
      </c>
      <c r="F370" s="164">
        <v>2023</v>
      </c>
      <c r="G370" s="164">
        <v>2024</v>
      </c>
      <c r="H370" s="164">
        <v>2022</v>
      </c>
      <c r="I370" s="164">
        <v>2023</v>
      </c>
      <c r="J370" s="164">
        <v>2024</v>
      </c>
    </row>
    <row r="371" spans="1:10">
      <c r="A371" s="152" t="s">
        <v>45</v>
      </c>
      <c r="B371" s="156">
        <f ca="1">IF(INDIRECT(ADDRESS(ROW('3'!BU$27),COLUMN('3'!BU$6)+ROW(A1)+24,1,1,"3"))="","",INDIRECT(ADDRESS(ROW('3'!BU$27),COLUMN('3'!BU$6)+ROW(A1)+24,1,1,"3")))</f>
        <v>373920.799</v>
      </c>
      <c r="C371" s="156">
        <f ca="1">IF(INDIRECT(ADDRESS(ROW('3'!BU$27),COLUMN('3'!BU$6)+ROW(A1)+36,1,1,"3"))="","",INDIRECT(ADDRESS(ROW('3'!BU$27),COLUMN('3'!BU$6)+ROW(A1)+36,1,1,"3")))</f>
        <v>386755.58600000001</v>
      </c>
      <c r="D371" s="156">
        <f ca="1">IF(INDIRECT(ADDRESS(ROW('3'!BU$27),COLUMN('3'!BU$6)+ROW(A1)+48,1,1,"3"))="","",INDIRECT(ADDRESS(ROW('3'!BU$27),COLUMN('3'!BU$6)+ROW(A1)+48,1,1,"3")))</f>
        <v>418920.08</v>
      </c>
      <c r="E371" s="156">
        <f ca="1">IF(INDIRECT(ADDRESS(ROW('3'!BU$28),COLUMN('3'!BU$6)+ROW(A1)+24,1,1,"3"))="","",INDIRECT(ADDRESS(ROW('3'!BU$28),COLUMN('3'!BU$6)+ROW(A1)+24,1,1,"3")))</f>
        <v>265366.62</v>
      </c>
      <c r="F371" s="156">
        <f ca="1">IF(INDIRECT(ADDRESS(ROW('3'!BU$28),COLUMN('3'!BU$6)+ROW(A1)+36,1,1,"3"))="","",INDIRECT(ADDRESS(ROW('3'!BU$28),COLUMN('3'!BU$6)+ROW(A1)+36,1,1,"3")))</f>
        <v>364905.21299999999</v>
      </c>
      <c r="G371" s="156">
        <f ca="1">IF(INDIRECT(ADDRESS(ROW('3'!BU$28),COLUMN('3'!BU$6)+ROW(A1)+48,1,1,"3"))="","",INDIRECT(ADDRESS(ROW('3'!BU$28),COLUMN('3'!BU$6)+ROW(A1)+48,1,1,"3")))</f>
        <v>384082.641</v>
      </c>
      <c r="H371" s="156">
        <f ca="1">IFERROR(B371-E371,"")</f>
        <v>108554.179</v>
      </c>
      <c r="I371" s="156">
        <f ca="1">IFERROR(C371-F371,"")</f>
        <v>21850.373000000021</v>
      </c>
      <c r="J371" s="156">
        <f ca="1">IFERROR(D371-G371,"")</f>
        <v>34837.439000000013</v>
      </c>
    </row>
    <row r="372" spans="1:10">
      <c r="A372" s="152" t="s">
        <v>46</v>
      </c>
      <c r="B372" s="156">
        <f ca="1">IF(INDIRECT(ADDRESS(ROW('3'!BU$27),COLUMN('3'!BU$6)+ROW(A2)+24,1,1,"3"))="","",INDIRECT(ADDRESS(ROW('3'!BU$27),COLUMN('3'!BU$6)+ROW(A2)+24,1,1,"3")))</f>
        <v>291303.59600000002</v>
      </c>
      <c r="C372" s="156">
        <f ca="1">IF(INDIRECT(ADDRESS(ROW('3'!BU$27),COLUMN('3'!BU$6)+ROW(A2)+36,1,1,"3"))="","",INDIRECT(ADDRESS(ROW('3'!BU$27),COLUMN('3'!BU$6)+ROW(A2)+36,1,1,"3")))</f>
        <v>325763.82200000004</v>
      </c>
      <c r="D372" s="156">
        <f ca="1">IF(INDIRECT(ADDRESS(ROW('3'!BU$27),COLUMN('3'!BU$6)+ROW(A2)+48,1,1,"3"))="","",INDIRECT(ADDRESS(ROW('3'!BU$27),COLUMN('3'!BU$6)+ROW(A2)+48,1,1,"3")))</f>
        <v>375519.64900000003</v>
      </c>
      <c r="E372" s="156">
        <f ca="1">IF(INDIRECT(ADDRESS(ROW('3'!BU$28),COLUMN('3'!BU$6)+ROW(A2)+24,1,1,"3"))="","",INDIRECT(ADDRESS(ROW('3'!BU$28),COLUMN('3'!BU$6)+ROW(A2)+24,1,1,"3")))</f>
        <v>301122.13399999996</v>
      </c>
      <c r="F372" s="156">
        <f ca="1">IF(INDIRECT(ADDRESS(ROW('3'!BU$28),COLUMN('3'!BU$6)+ROW(A2)+36,1,1,"3"))="","",INDIRECT(ADDRESS(ROW('3'!BU$28),COLUMN('3'!BU$6)+ROW(A2)+36,1,1,"3")))</f>
        <v>338753.30000000005</v>
      </c>
      <c r="G372" s="156">
        <f ca="1">IF(INDIRECT(ADDRESS(ROW('3'!BU$28),COLUMN('3'!BU$6)+ROW(A2)+48,1,1,"3"))="","",INDIRECT(ADDRESS(ROW('3'!BU$28),COLUMN('3'!BU$6)+ROW(A2)+48,1,1,"3")))</f>
        <v>354883.67</v>
      </c>
      <c r="H372" s="156">
        <f t="shared" ref="H372:H382" ca="1" si="47">IFERROR(B372-E372,"")</f>
        <v>-9818.5379999999423</v>
      </c>
      <c r="I372" s="156">
        <f t="shared" ref="I372:I382" ca="1" si="48">IFERROR(C372-F372,"")</f>
        <v>-12989.478000000003</v>
      </c>
      <c r="J372" s="156">
        <f t="shared" ref="J372:J382" ca="1" si="49">IFERROR(D372-G372,"")</f>
        <v>20635.97900000005</v>
      </c>
    </row>
    <row r="373" spans="1:10">
      <c r="A373" s="152" t="s">
        <v>22</v>
      </c>
      <c r="B373" s="156">
        <f ca="1">IF(INDIRECT(ADDRESS(ROW('3'!BU$27),COLUMN('3'!BU$6)+ROW(A3)+24,1,1,"3"))="","",INDIRECT(ADDRESS(ROW('3'!BU$27),COLUMN('3'!BU$6)+ROW(A3)+24,1,1,"3")))</f>
        <v>290859.027</v>
      </c>
      <c r="C373" s="156">
        <f ca="1">IF(INDIRECT(ADDRESS(ROW('3'!BU$27),COLUMN('3'!BU$6)+ROW(A3)+36,1,1,"3"))="","",INDIRECT(ADDRESS(ROW('3'!BU$27),COLUMN('3'!BU$6)+ROW(A3)+36,1,1,"3")))</f>
        <v>269347.90399999998</v>
      </c>
      <c r="D373" s="156">
        <f ca="1">IF(INDIRECT(ADDRESS(ROW('3'!BU$27),COLUMN('3'!BU$6)+ROW(A3)+48,1,1,"3"))="","",INDIRECT(ADDRESS(ROW('3'!BU$27),COLUMN('3'!BU$6)+ROW(A3)+48,1,1,"3")))</f>
        <v>354904.03700000001</v>
      </c>
      <c r="E373" s="156">
        <f ca="1">IF(INDIRECT(ADDRESS(ROW('3'!BU$28),COLUMN('3'!BU$6)+ROW(A3)+24,1,1,"3"))="","",INDIRECT(ADDRESS(ROW('3'!BU$28),COLUMN('3'!BU$6)+ROW(A3)+24,1,1,"3")))</f>
        <v>311449.1050000001</v>
      </c>
      <c r="F373" s="156">
        <f ca="1">IF(INDIRECT(ADDRESS(ROW('3'!BU$28),COLUMN('3'!BU$6)+ROW(A3)+36,1,1,"3"))="","",INDIRECT(ADDRESS(ROW('3'!BU$28),COLUMN('3'!BU$6)+ROW(A3)+36,1,1,"3")))</f>
        <v>346087.76</v>
      </c>
      <c r="G373" s="156">
        <f ca="1">IF(INDIRECT(ADDRESS(ROW('3'!BU$28),COLUMN('3'!BU$6)+ROW(A3)+48,1,1,"3"))="","",INDIRECT(ADDRESS(ROW('3'!BU$28),COLUMN('3'!BU$6)+ROW(A3)+48,1,1,"3")))</f>
        <v>327126.696</v>
      </c>
      <c r="H373" s="156">
        <f t="shared" ca="1" si="47"/>
        <v>-20590.078000000096</v>
      </c>
      <c r="I373" s="156">
        <f t="shared" ca="1" si="48"/>
        <v>-76739.856000000029</v>
      </c>
      <c r="J373" s="156">
        <f t="shared" ca="1" si="49"/>
        <v>27777.341000000015</v>
      </c>
    </row>
    <row r="374" spans="1:10">
      <c r="A374" s="152" t="s">
        <v>47</v>
      </c>
      <c r="B374" s="156">
        <f ca="1">IF(INDIRECT(ADDRESS(ROW('3'!BU$27),COLUMN('3'!BU$6)+ROW(A4)+24,1,1,"3"))="","",INDIRECT(ADDRESS(ROW('3'!BU$27),COLUMN('3'!BU$6)+ROW(A4)+24,1,1,"3")))</f>
        <v>302459.79600000009</v>
      </c>
      <c r="C374" s="156">
        <f ca="1">IF(INDIRECT(ADDRESS(ROW('3'!BU$27),COLUMN('3'!BU$6)+ROW(A4)+36,1,1,"3"))="","",INDIRECT(ADDRESS(ROW('3'!BU$27),COLUMN('3'!BU$6)+ROW(A4)+36,1,1,"3")))</f>
        <v>358546.38600000006</v>
      </c>
      <c r="D374" s="156">
        <f ca="1">IF(INDIRECT(ADDRESS(ROW('3'!BU$27),COLUMN('3'!BU$6)+ROW(A4)+48,1,1,"3"))="","",INDIRECT(ADDRESS(ROW('3'!BU$27),COLUMN('3'!BU$6)+ROW(A4)+48,1,1,"3")))</f>
        <v>418219.87999999989</v>
      </c>
      <c r="E374" s="156">
        <f ca="1">IF(INDIRECT(ADDRESS(ROW('3'!BU$28),COLUMN('3'!BU$6)+ROW(A4)+24,1,1,"3"))="","",INDIRECT(ADDRESS(ROW('3'!BU$28),COLUMN('3'!BU$6)+ROW(A4)+24,1,1,"3")))</f>
        <v>292908.69499999995</v>
      </c>
      <c r="F374" s="156">
        <f ca="1">IF(INDIRECT(ADDRESS(ROW('3'!BU$28),COLUMN('3'!BU$6)+ROW(A4)+36,1,1,"3"))="","",INDIRECT(ADDRESS(ROW('3'!BU$28),COLUMN('3'!BU$6)+ROW(A4)+36,1,1,"3")))</f>
        <v>349816.348</v>
      </c>
      <c r="G374" s="156">
        <f ca="1">IF(INDIRECT(ADDRESS(ROW('3'!BU$28),COLUMN('3'!BU$6)+ROW(A4)+48,1,1,"3"))="","",INDIRECT(ADDRESS(ROW('3'!BU$28),COLUMN('3'!BU$6)+ROW(A4)+48,1,1,"3")))</f>
        <v>361926.3330000001</v>
      </c>
      <c r="H374" s="156">
        <f t="shared" ca="1" si="47"/>
        <v>9551.1010000001406</v>
      </c>
      <c r="I374" s="156">
        <f t="shared" ca="1" si="48"/>
        <v>8730.0380000000587</v>
      </c>
      <c r="J374" s="156">
        <f t="shared" ca="1" si="49"/>
        <v>56293.546999999788</v>
      </c>
    </row>
    <row r="375" spans="1:10">
      <c r="A375" s="152" t="s">
        <v>23</v>
      </c>
      <c r="B375" s="156">
        <f ca="1">IF(INDIRECT(ADDRESS(ROW('3'!BU$27),COLUMN('3'!BU$6)+ROW(A5)+24,1,1,"3"))="","",INDIRECT(ADDRESS(ROW('3'!BU$27),COLUMN('3'!BU$6)+ROW(A5)+24,1,1,"3")))</f>
        <v>229777.31999999983</v>
      </c>
      <c r="C375" s="156">
        <f ca="1">IF(INDIRECT(ADDRESS(ROW('3'!BU$27),COLUMN('3'!BU$6)+ROW(A5)+36,1,1,"3"))="","",INDIRECT(ADDRESS(ROW('3'!BU$27),COLUMN('3'!BU$6)+ROW(A5)+36,1,1,"3")))</f>
        <v>351917.30299999984</v>
      </c>
      <c r="D375" s="156">
        <f ca="1">IF(INDIRECT(ADDRESS(ROW('3'!BU$27),COLUMN('3'!BU$6)+ROW(A5)+48,1,1,"3"))="","",INDIRECT(ADDRESS(ROW('3'!BU$27),COLUMN('3'!BU$6)+ROW(A5)+48,1,1,"3")))</f>
        <v>380821.70200000005</v>
      </c>
      <c r="E375" s="156">
        <f ca="1">IF(INDIRECT(ADDRESS(ROW('3'!BU$28),COLUMN('3'!BU$6)+ROW(A5)+24,1,1,"3"))="","",INDIRECT(ADDRESS(ROW('3'!BU$28),COLUMN('3'!BU$6)+ROW(A5)+24,1,1,"3")))</f>
        <v>276006.04300000006</v>
      </c>
      <c r="F375" s="156">
        <f ca="1">IF(INDIRECT(ADDRESS(ROW('3'!BU$28),COLUMN('3'!BU$6)+ROW(A5)+36,1,1,"3"))="","",INDIRECT(ADDRESS(ROW('3'!BU$28),COLUMN('3'!BU$6)+ROW(A5)+36,1,1,"3")))</f>
        <v>311041.83999999985</v>
      </c>
      <c r="G375" s="156">
        <f ca="1">IF(INDIRECT(ADDRESS(ROW('3'!BU$28),COLUMN('3'!BU$6)+ROW(A5)+48,1,1,"3"))="","",INDIRECT(ADDRESS(ROW('3'!BU$28),COLUMN('3'!BU$6)+ROW(A5)+48,1,1,"3")))</f>
        <v>349325.47699999996</v>
      </c>
      <c r="H375" s="156">
        <f t="shared" ca="1" si="47"/>
        <v>-46228.723000000231</v>
      </c>
      <c r="I375" s="156">
        <f t="shared" ca="1" si="48"/>
        <v>40875.462999999989</v>
      </c>
      <c r="J375" s="156">
        <f t="shared" ca="1" si="49"/>
        <v>31496.225000000093</v>
      </c>
    </row>
    <row r="376" spans="1:10">
      <c r="A376" s="152" t="s">
        <v>48</v>
      </c>
      <c r="B376" s="156">
        <f ca="1">IF(INDIRECT(ADDRESS(ROW('3'!BU$27),COLUMN('3'!BU$6)+ROW(A6)+24,1,1,"3"))="","",INDIRECT(ADDRESS(ROW('3'!BU$27),COLUMN('3'!BU$6)+ROW(A6)+24,1,1,"3")))</f>
        <v>435953.09100000001</v>
      </c>
      <c r="C376" s="156">
        <f ca="1">IF(INDIRECT(ADDRESS(ROW('3'!BU$27),COLUMN('3'!BU$6)+ROW(A6)+36,1,1,"3"))="","",INDIRECT(ADDRESS(ROW('3'!BU$27),COLUMN('3'!BU$6)+ROW(A6)+36,1,1,"3")))</f>
        <v>365282.09200000018</v>
      </c>
      <c r="D376" s="156">
        <f ca="1">IF(INDIRECT(ADDRESS(ROW('3'!BU$27),COLUMN('3'!BU$6)+ROW(A6)+48,1,1,"3"))="","",INDIRECT(ADDRESS(ROW('3'!BU$27),COLUMN('3'!BU$6)+ROW(A6)+48,1,1,"3")))</f>
        <v>382971.3600000001</v>
      </c>
      <c r="E376" s="156">
        <f ca="1">IF(INDIRECT(ADDRESS(ROW('3'!BU$28),COLUMN('3'!BU$6)+ROW(A6)+24,1,1,"3"))="","",INDIRECT(ADDRESS(ROW('3'!BU$28),COLUMN('3'!BU$6)+ROW(A6)+24,1,1,"3")))</f>
        <v>272418.80799999996</v>
      </c>
      <c r="F376" s="156">
        <f ca="1">IF(INDIRECT(ADDRESS(ROW('3'!BU$28),COLUMN('3'!BU$6)+ROW(A6)+36,1,1,"3"))="","",INDIRECT(ADDRESS(ROW('3'!BU$28),COLUMN('3'!BU$6)+ROW(A6)+36,1,1,"3")))</f>
        <v>328139.66400000011</v>
      </c>
      <c r="G376" s="156">
        <f ca="1">IF(INDIRECT(ADDRESS(ROW('3'!BU$28),COLUMN('3'!BU$6)+ROW(A6)+48,1,1,"3"))="","",INDIRECT(ADDRESS(ROW('3'!BU$28),COLUMN('3'!BU$6)+ROW(A6)+48,1,1,"3")))</f>
        <v>346076.69299999974</v>
      </c>
      <c r="H376" s="156">
        <f t="shared" ca="1" si="47"/>
        <v>163534.28300000005</v>
      </c>
      <c r="I376" s="156">
        <f t="shared" ca="1" si="48"/>
        <v>37142.428000000073</v>
      </c>
      <c r="J376" s="156">
        <f t="shared" ca="1" si="49"/>
        <v>36894.667000000365</v>
      </c>
    </row>
    <row r="377" spans="1:10">
      <c r="A377" s="152" t="s">
        <v>49</v>
      </c>
      <c r="B377" s="156">
        <f ca="1">IF(INDIRECT(ADDRESS(ROW('3'!BU$27),COLUMN('3'!BU$6)+ROW(A7)+24,1,1,"3"))="","",INDIRECT(ADDRESS(ROW('3'!BU$27),COLUMN('3'!BU$6)+ROW(A7)+24,1,1,"3")))</f>
        <v>370694.27000000025</v>
      </c>
      <c r="C377" s="156">
        <f ca="1">IF(INDIRECT(ADDRESS(ROW('3'!BU$27),COLUMN('3'!BU$6)+ROW(A7)+36,1,1,"3"))="","",INDIRECT(ADDRESS(ROW('3'!BU$27),COLUMN('3'!BU$6)+ROW(A7)+36,1,1,"3")))</f>
        <v>375551.06199999969</v>
      </c>
      <c r="D377" s="156" t="str">
        <f ca="1">IF(INDIRECT(ADDRESS(ROW('3'!BU$27),COLUMN('3'!BU$6)+ROW(A7)+48,1,1,"3"))="","",INDIRECT(ADDRESS(ROW('3'!BU$27),COLUMN('3'!BU$6)+ROW(A7)+48,1,1,"3")))</f>
        <v/>
      </c>
      <c r="E377" s="156">
        <f ca="1">IF(INDIRECT(ADDRESS(ROW('3'!BU$28),COLUMN('3'!BU$6)+ROW(A7)+24,1,1,"3"))="","",INDIRECT(ADDRESS(ROW('3'!BU$28),COLUMN('3'!BU$6)+ROW(A7)+24,1,1,"3")))</f>
        <v>248833.14299999992</v>
      </c>
      <c r="F377" s="156">
        <f ca="1">IF(INDIRECT(ADDRESS(ROW('3'!BU$28),COLUMN('3'!BU$6)+ROW(A7)+36,1,1,"3"))="","",INDIRECT(ADDRESS(ROW('3'!BU$28),COLUMN('3'!BU$6)+ROW(A7)+36,1,1,"3")))</f>
        <v>293936.46400000015</v>
      </c>
      <c r="G377" s="156" t="str">
        <f ca="1">IF(INDIRECT(ADDRESS(ROW('3'!BU$28),COLUMN('3'!BU$6)+ROW(A7)+48,1,1,"3"))="","",INDIRECT(ADDRESS(ROW('3'!BU$28),COLUMN('3'!BU$6)+ROW(A7)+48,1,1,"3")))</f>
        <v/>
      </c>
      <c r="H377" s="156">
        <f t="shared" ca="1" si="47"/>
        <v>121861.12700000033</v>
      </c>
      <c r="I377" s="156">
        <f t="shared" ca="1" si="48"/>
        <v>81614.597999999532</v>
      </c>
      <c r="J377" s="156" t="str">
        <f t="shared" ca="1" si="49"/>
        <v/>
      </c>
    </row>
    <row r="378" spans="1:10">
      <c r="A378" s="152" t="s">
        <v>50</v>
      </c>
      <c r="B378" s="156">
        <f ca="1">IF(INDIRECT(ADDRESS(ROW('3'!BU$27),COLUMN('3'!BU$6)+ROW(A8)+24,1,1,"3"))="","",INDIRECT(ADDRESS(ROW('3'!BU$27),COLUMN('3'!BU$6)+ROW(A8)+24,1,1,"3")))</f>
        <v>324382.07899999991</v>
      </c>
      <c r="C378" s="156">
        <f ca="1">IF(INDIRECT(ADDRESS(ROW('3'!BU$27),COLUMN('3'!BU$6)+ROW(A8)+36,1,1,"3"))="","",INDIRECT(ADDRESS(ROW('3'!BU$27),COLUMN('3'!BU$6)+ROW(A8)+36,1,1,"3")))</f>
        <v>366816.51100000041</v>
      </c>
      <c r="D378" s="156" t="str">
        <f ca="1">IF(INDIRECT(ADDRESS(ROW('3'!BU$27),COLUMN('3'!BU$6)+ROW(A8)+48,1,1,"3"))="","",INDIRECT(ADDRESS(ROW('3'!BU$27),COLUMN('3'!BU$6)+ROW(A8)+48,1,1,"3")))</f>
        <v/>
      </c>
      <c r="E378" s="156">
        <f ca="1">IF(INDIRECT(ADDRESS(ROW('3'!BU$28),COLUMN('3'!BU$6)+ROW(A8)+24,1,1,"3"))="","",INDIRECT(ADDRESS(ROW('3'!BU$28),COLUMN('3'!BU$6)+ROW(A8)+24,1,1,"3")))</f>
        <v>300867.01000000024</v>
      </c>
      <c r="F378" s="156">
        <f ca="1">IF(INDIRECT(ADDRESS(ROW('3'!BU$28),COLUMN('3'!BU$6)+ROW(A8)+36,1,1,"3"))="","",INDIRECT(ADDRESS(ROW('3'!BU$28),COLUMN('3'!BU$6)+ROW(A8)+36,1,1,"3")))</f>
        <v>354471.0839999998</v>
      </c>
      <c r="G378" s="156" t="str">
        <f ca="1">IF(INDIRECT(ADDRESS(ROW('3'!BU$28),COLUMN('3'!BU$6)+ROW(A8)+48,1,1,"3"))="","",INDIRECT(ADDRESS(ROW('3'!BU$28),COLUMN('3'!BU$6)+ROW(A8)+48,1,1,"3")))</f>
        <v/>
      </c>
      <c r="H378" s="156">
        <f t="shared" ca="1" si="47"/>
        <v>23515.068999999668</v>
      </c>
      <c r="I378" s="156">
        <f t="shared" ca="1" si="48"/>
        <v>12345.427000000607</v>
      </c>
      <c r="J378" s="156" t="str">
        <f t="shared" ca="1" si="49"/>
        <v/>
      </c>
    </row>
    <row r="379" spans="1:10">
      <c r="A379" s="152" t="s">
        <v>51</v>
      </c>
      <c r="B379" s="156">
        <f ca="1">IF(INDIRECT(ADDRESS(ROW('3'!BU$27),COLUMN('3'!BU$6)+ROW(A9)+24,1,1,"3"))="","",INDIRECT(ADDRESS(ROW('3'!BU$27),COLUMN('3'!BU$6)+ROW(A9)+24,1,1,"3")))</f>
        <v>337952.53599999985</v>
      </c>
      <c r="C379" s="156">
        <f ca="1">IF(INDIRECT(ADDRESS(ROW('3'!BU$27),COLUMN('3'!BU$6)+ROW(A9)+36,1,1,"3"))="","",INDIRECT(ADDRESS(ROW('3'!BU$27),COLUMN('3'!BU$6)+ROW(A9)+36,1,1,"3")))</f>
        <v>370049.79099999974</v>
      </c>
      <c r="D379" s="156" t="str">
        <f ca="1">IF(INDIRECT(ADDRESS(ROW('3'!BU$27),COLUMN('3'!BU$6)+ROW(A9)+48,1,1,"3"))="","",INDIRECT(ADDRESS(ROW('3'!BU$27),COLUMN('3'!BU$6)+ROW(A9)+48,1,1,"3")))</f>
        <v/>
      </c>
      <c r="E379" s="156">
        <f ca="1">IF(INDIRECT(ADDRESS(ROW('3'!BU$28),COLUMN('3'!BU$6)+ROW(A9)+24,1,1,"3"))="","",INDIRECT(ADDRESS(ROW('3'!BU$28),COLUMN('3'!BU$6)+ROW(A9)+24,1,1,"3")))</f>
        <v>368202.06199999992</v>
      </c>
      <c r="F379" s="156">
        <f ca="1">IF(INDIRECT(ADDRESS(ROW('3'!BU$28),COLUMN('3'!BU$6)+ROW(A9)+36,1,1,"3"))="","",INDIRECT(ADDRESS(ROW('3'!BU$28),COLUMN('3'!BU$6)+ROW(A9)+36,1,1,"3")))</f>
        <v>298878.2790000001</v>
      </c>
      <c r="G379" s="156" t="str">
        <f ca="1">IF(INDIRECT(ADDRESS(ROW('3'!BU$28),COLUMN('3'!BU$6)+ROW(A9)+48,1,1,"3"))="","",INDIRECT(ADDRESS(ROW('3'!BU$28),COLUMN('3'!BU$6)+ROW(A9)+48,1,1,"3")))</f>
        <v/>
      </c>
      <c r="H379" s="156">
        <f t="shared" ca="1" si="47"/>
        <v>-30249.526000000071</v>
      </c>
      <c r="I379" s="156">
        <f t="shared" ca="1" si="48"/>
        <v>71171.511999999639</v>
      </c>
      <c r="J379" s="156" t="str">
        <f t="shared" ca="1" si="49"/>
        <v/>
      </c>
    </row>
    <row r="380" spans="1:10">
      <c r="A380" s="152" t="s">
        <v>52</v>
      </c>
      <c r="B380" s="156">
        <f ca="1">IF(INDIRECT(ADDRESS(ROW('3'!BU$27),COLUMN('3'!BU$6)+ROW(A10)+24,1,1,"3"))="","",INDIRECT(ADDRESS(ROW('3'!BU$27),COLUMN('3'!BU$6)+ROW(A10)+24,1,1,"3")))</f>
        <v>349920.82200000016</v>
      </c>
      <c r="C380" s="156">
        <f ca="1">IF(INDIRECT(ADDRESS(ROW('3'!BU$27),COLUMN('3'!BU$6)+ROW(A10)+36,1,1,"3"))="","",INDIRECT(ADDRESS(ROW('3'!BU$27),COLUMN('3'!BU$6)+ROW(A10)+36,1,1,"3")))</f>
        <v>352599.45699999994</v>
      </c>
      <c r="D380" s="156" t="str">
        <f ca="1">IF(INDIRECT(ADDRESS(ROW('3'!BU$27),COLUMN('3'!BU$6)+ROW(A10)+48,1,1,"3"))="","",INDIRECT(ADDRESS(ROW('3'!BU$27),COLUMN('3'!BU$6)+ROW(A10)+48,1,1,"3")))</f>
        <v/>
      </c>
      <c r="E380" s="156">
        <f ca="1">IF(INDIRECT(ADDRESS(ROW('3'!BU$28),COLUMN('3'!BU$6)+ROW(A10)+24,1,1,"3"))="","",INDIRECT(ADDRESS(ROW('3'!BU$28),COLUMN('3'!BU$6)+ROW(A10)+24,1,1,"3")))</f>
        <v>298051.41800000006</v>
      </c>
      <c r="F380" s="156">
        <f ca="1">IF(INDIRECT(ADDRESS(ROW('3'!BU$28),COLUMN('3'!BU$6)+ROW(A10)+36,1,1,"3"))="","",INDIRECT(ADDRESS(ROW('3'!BU$28),COLUMN('3'!BU$6)+ROW(A10)+36,1,1,"3")))</f>
        <v>331478.7629999998</v>
      </c>
      <c r="G380" s="156" t="str">
        <f ca="1">IF(INDIRECT(ADDRESS(ROW('3'!BU$28),COLUMN('3'!BU$6)+ROW(A10)+48,1,1,"3"))="","",INDIRECT(ADDRESS(ROW('3'!BU$28),COLUMN('3'!BU$6)+ROW(A10)+48,1,1,"3")))</f>
        <v/>
      </c>
      <c r="H380" s="156">
        <f t="shared" ca="1" si="47"/>
        <v>51869.404000000097</v>
      </c>
      <c r="I380" s="156">
        <f t="shared" ca="1" si="48"/>
        <v>21120.694000000134</v>
      </c>
      <c r="J380" s="156" t="str">
        <f t="shared" ca="1" si="49"/>
        <v/>
      </c>
    </row>
    <row r="381" spans="1:10">
      <c r="A381" s="152" t="s">
        <v>53</v>
      </c>
      <c r="B381" s="156">
        <f ca="1">IF(INDIRECT(ADDRESS(ROW('3'!BU$27),COLUMN('3'!BU$6)+ROW(A11)+24,1,1,"3"))="","",INDIRECT(ADDRESS(ROW('3'!BU$27),COLUMN('3'!BU$6)+ROW(A11)+24,1,1,"3")))</f>
        <v>324970.32400000002</v>
      </c>
      <c r="C381" s="156">
        <f ca="1">IF(INDIRECT(ADDRESS(ROW('3'!BU$27),COLUMN('3'!BU$6)+ROW(A11)+36,1,1,"3"))="","",INDIRECT(ADDRESS(ROW('3'!BU$27),COLUMN('3'!BU$6)+ROW(A11)+36,1,1,"3")))</f>
        <v>361097.13400000008</v>
      </c>
      <c r="D381" s="156" t="str">
        <f ca="1">IF(INDIRECT(ADDRESS(ROW('3'!BU$27),COLUMN('3'!BU$6)+ROW(A11)+48,1,1,"3"))="","",INDIRECT(ADDRESS(ROW('3'!BU$27),COLUMN('3'!BU$6)+ROW(A11)+48,1,1,"3")))</f>
        <v/>
      </c>
      <c r="E381" s="156">
        <f ca="1">IF(INDIRECT(ADDRESS(ROW('3'!BU$28),COLUMN('3'!BU$6)+ROW(A11)+24,1,1,"3"))="","",INDIRECT(ADDRESS(ROW('3'!BU$28),COLUMN('3'!BU$6)+ROW(A11)+24,1,1,"3")))</f>
        <v>347493.69299999997</v>
      </c>
      <c r="F381" s="156">
        <f ca="1">IF(INDIRECT(ADDRESS(ROW('3'!BU$28),COLUMN('3'!BU$6)+ROW(A11)+36,1,1,"3"))="","",INDIRECT(ADDRESS(ROW('3'!BU$28),COLUMN('3'!BU$6)+ROW(A11)+36,1,1,"3")))</f>
        <v>349793.26600000029</v>
      </c>
      <c r="G381" s="156" t="str">
        <f ca="1">IF(INDIRECT(ADDRESS(ROW('3'!BU$28),COLUMN('3'!BU$6)+ROW(A11)+48,1,1,"3"))="","",INDIRECT(ADDRESS(ROW('3'!BU$28),COLUMN('3'!BU$6)+ROW(A11)+48,1,1,"3")))</f>
        <v/>
      </c>
      <c r="H381" s="156">
        <f t="shared" ca="1" si="47"/>
        <v>-22523.368999999948</v>
      </c>
      <c r="I381" s="156">
        <f t="shared" ca="1" si="48"/>
        <v>11303.867999999784</v>
      </c>
      <c r="J381" s="156" t="str">
        <f t="shared" ca="1" si="49"/>
        <v/>
      </c>
    </row>
    <row r="382" spans="1:10">
      <c r="A382" s="152" t="s">
        <v>54</v>
      </c>
      <c r="B382" s="156">
        <f ca="1">IF(INDIRECT(ADDRESS(ROW('3'!BU$27),COLUMN('3'!BU$6)+ROW(A12)+24,1,1,"3"))="","",INDIRECT(ADDRESS(ROW('3'!BU$27),COLUMN('3'!BU$6)+ROW(A12)+24,1,1,"3")))</f>
        <v>300963.05899999989</v>
      </c>
      <c r="C382" s="156">
        <f ca="1">IF(INDIRECT(ADDRESS(ROW('3'!BU$27),COLUMN('3'!BU$6)+ROW(A12)+36,1,1,"3"))="","",INDIRECT(ADDRESS(ROW('3'!BU$27),COLUMN('3'!BU$6)+ROW(A12)+36,1,1,"3")))</f>
        <v>355952.14200000046</v>
      </c>
      <c r="D382" s="156" t="str">
        <f ca="1">IF(INDIRECT(ADDRESS(ROW('3'!BU$27),COLUMN('3'!BU$6)+ROW(A12)+48,1,1,"3"))="","",INDIRECT(ADDRESS(ROW('3'!BU$27),COLUMN('3'!BU$6)+ROW(A12)+48,1,1,"3")))</f>
        <v/>
      </c>
      <c r="E382" s="156">
        <f ca="1">IF(INDIRECT(ADDRESS(ROW('3'!BU$28),COLUMN('3'!BU$6)+ROW(A12)+24,1,1,"3"))="","",INDIRECT(ADDRESS(ROW('3'!BU$28),COLUMN('3'!BU$6)+ROW(A12)+24,1,1,"3")))</f>
        <v>306911.74899999984</v>
      </c>
      <c r="F382" s="156">
        <f ca="1">IF(INDIRECT(ADDRESS(ROW('3'!BU$28),COLUMN('3'!BU$6)+ROW(A12)+36,1,1,"3"))="","",INDIRECT(ADDRESS(ROW('3'!BU$28),COLUMN('3'!BU$6)+ROW(A12)+36,1,1,"3")))</f>
        <v>320964.42699999968</v>
      </c>
      <c r="G382" s="156" t="str">
        <f ca="1">IF(INDIRECT(ADDRESS(ROW('3'!BU$28),COLUMN('3'!BU$6)+ROW(A12)+48,1,1,"3"))="","",INDIRECT(ADDRESS(ROW('3'!BU$28),COLUMN('3'!BU$6)+ROW(A12)+48,1,1,"3")))</f>
        <v/>
      </c>
      <c r="H382" s="156">
        <f t="shared" ca="1" si="47"/>
        <v>-5948.6899999999441</v>
      </c>
      <c r="I382" s="156">
        <f t="shared" ca="1" si="48"/>
        <v>34987.715000000782</v>
      </c>
      <c r="J382" s="156" t="str">
        <f t="shared" ca="1" si="49"/>
        <v/>
      </c>
    </row>
    <row r="383" spans="1:10">
      <c r="A383" s="165" t="s">
        <v>101</v>
      </c>
      <c r="B383" s="156">
        <f ca="1">IF(INDIRECT(ADDRESS(ROW('3'!BU$27),COLUMN('3'!BU$6)+ROW(A13)+24,1,1,"3"))="","",INDIRECT(ADDRESS(ROW('3'!BU$27),COLUMN('3'!BU$6)+ROW(A13)+24,1,1,"3")))</f>
        <v>386755.58600000001</v>
      </c>
      <c r="C383" s="156">
        <f ca="1">IF(INDIRECT(ADDRESS(ROW('3'!BU$27),COLUMN('3'!BU$6)+ROW(A13)+36,1,1,"3"))="","",INDIRECT(ADDRESS(ROW('3'!BU$27),COLUMN('3'!BU$6)+ROW(A13)+36,1,1,"3")))</f>
        <v>418920.08</v>
      </c>
      <c r="D383" s="156" t="str">
        <f ca="1">IF(INDIRECT(ADDRESS(ROW('3'!BU$27),COLUMN('3'!BU$6)+ROW(A13)+48,1,1,"3"))="","",INDIRECT(ADDRESS(ROW('3'!BU$27),COLUMN('3'!BU$6)+ROW(A13)+48,1,1,"3")))</f>
        <v/>
      </c>
      <c r="E383" s="156">
        <f ca="1">IF(INDIRECT(ADDRESS(ROW('3'!BU$28),COLUMN('3'!BU$6)+ROW(A13)+24,1,1,"3"))="","",INDIRECT(ADDRESS(ROW('3'!BU$28),COLUMN('3'!BU$6)+ROW(A13)+24,1,1,"3")))</f>
        <v>364905.21299999999</v>
      </c>
      <c r="F383" s="156">
        <f ca="1">IF(INDIRECT(ADDRESS(ROW('3'!BU$28),COLUMN('3'!BU$6)+ROW(A13)+36,1,1,"3"))="","",INDIRECT(ADDRESS(ROW('3'!BU$28),COLUMN('3'!BU$6)+ROW(A13)+36,1,1,"3")))</f>
        <v>384082.641</v>
      </c>
      <c r="G383" s="156" t="str">
        <f ca="1">IF(INDIRECT(ADDRESS(ROW('3'!BU$28),COLUMN('3'!BU$6)+ROW(A13)+48,1,1,"3"))="","",INDIRECT(ADDRESS(ROW('3'!BU$28),COLUMN('3'!BU$6)+ROW(A13)+48,1,1,"3")))</f>
        <v/>
      </c>
      <c r="H383" s="165" t="s">
        <v>102</v>
      </c>
      <c r="I383" s="165" t="s">
        <v>102</v>
      </c>
      <c r="J383" s="165" t="s">
        <v>102</v>
      </c>
    </row>
    <row r="384" spans="1:10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</row>
    <row r="385" spans="1:10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</row>
    <row r="386" spans="1:10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</row>
    <row r="387" spans="1:10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</row>
    <row r="388" spans="1:10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</row>
    <row r="389" spans="1:10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</row>
    <row r="390" spans="1:10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</row>
    <row r="391" spans="1:10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</row>
    <row r="392" spans="1:10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</row>
    <row r="393" spans="1:10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</row>
    <row r="394" spans="1:10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</row>
    <row r="395" spans="1:10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</row>
    <row r="396" spans="1:10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</row>
    <row r="397" spans="1:10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</row>
    <row r="398" spans="1:10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</row>
    <row r="399" spans="1:10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</row>
    <row r="400" spans="1:10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</row>
    <row r="401" spans="1:10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</row>
    <row r="402" spans="1:10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</row>
    <row r="403" spans="1:10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</row>
    <row r="404" spans="1:10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</row>
    <row r="405" spans="1:10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</row>
    <row r="406" spans="1:10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</row>
    <row r="407" spans="1:10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</row>
    <row r="408" spans="1:10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</row>
    <row r="409" spans="1:10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</row>
    <row r="410" spans="1:10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</row>
    <row r="411" spans="1:10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</row>
    <row r="412" spans="1:10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</row>
    <row r="413" spans="1:10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</row>
    <row r="414" spans="1:10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</row>
    <row r="415" spans="1:10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</row>
    <row r="416" spans="1:10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</row>
    <row r="417" spans="1:13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</row>
    <row r="418" spans="1:13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</row>
    <row r="419" spans="1:13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</row>
    <row r="420" spans="1:13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</row>
    <row r="421" spans="1:13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</row>
    <row r="422" spans="1:13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</row>
    <row r="423" spans="1:13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</row>
    <row r="424" spans="1:13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</row>
    <row r="425" spans="1:13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</row>
    <row r="426" spans="1:13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</row>
    <row r="427" spans="1:13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</row>
    <row r="428" spans="1:13">
      <c r="A428" s="166"/>
      <c r="B428" s="166"/>
      <c r="C428" s="166"/>
      <c r="D428" s="166"/>
      <c r="E428" s="166"/>
      <c r="F428" s="166"/>
      <c r="G428" s="166"/>
      <c r="H428" s="166"/>
      <c r="I428" s="166"/>
      <c r="J428" s="166"/>
      <c r="K428" s="74"/>
      <c r="L428" s="113"/>
      <c r="M428" s="113"/>
    </row>
    <row r="429" spans="1:13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</row>
    <row r="430" spans="1:13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</row>
    <row r="431" spans="1:13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</row>
    <row r="432" spans="1:13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</row>
    <row r="433" spans="1:45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</row>
    <row r="434" spans="1:45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</row>
    <row r="435" spans="1:45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</row>
    <row r="436" spans="1:45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</row>
    <row r="437" spans="1:45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</row>
    <row r="438" spans="1:45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</row>
    <row r="439" spans="1:45" ht="15" customHeight="1">
      <c r="A439" s="265" t="s">
        <v>110</v>
      </c>
      <c r="B439" s="266"/>
      <c r="C439" s="266"/>
      <c r="D439" s="266"/>
      <c r="E439" s="266"/>
      <c r="F439" s="266"/>
      <c r="G439" s="266"/>
      <c r="H439" s="266"/>
      <c r="I439" s="266"/>
      <c r="J439" s="267"/>
    </row>
    <row r="440" spans="1:45">
      <c r="A440" s="144" t="s">
        <v>39</v>
      </c>
      <c r="B440" s="268" t="s">
        <v>96</v>
      </c>
      <c r="C440" s="270"/>
      <c r="D440" s="269"/>
      <c r="E440" s="268" t="s">
        <v>97</v>
      </c>
      <c r="F440" s="270"/>
      <c r="G440" s="269"/>
      <c r="H440" s="268" t="s">
        <v>98</v>
      </c>
      <c r="I440" s="270"/>
      <c r="J440" s="269"/>
    </row>
    <row r="441" spans="1:45">
      <c r="A441" s="146">
        <v>1</v>
      </c>
      <c r="B441" s="147">
        <v>2</v>
      </c>
      <c r="C441" s="147">
        <v>3</v>
      </c>
      <c r="D441" s="147">
        <v>4</v>
      </c>
      <c r="E441" s="147">
        <v>5</v>
      </c>
      <c r="F441" s="147">
        <v>6</v>
      </c>
      <c r="G441" s="147">
        <v>7</v>
      </c>
      <c r="H441" s="163" t="s">
        <v>118</v>
      </c>
      <c r="I441" s="163" t="s">
        <v>119</v>
      </c>
      <c r="J441" s="163" t="s">
        <v>120</v>
      </c>
      <c r="AM441" s="33"/>
      <c r="AN441" s="33"/>
      <c r="AO441" s="33"/>
      <c r="AP441" s="33"/>
      <c r="AQ441" s="33"/>
      <c r="AR441" s="33"/>
      <c r="AS441" s="33"/>
    </row>
    <row r="442" spans="1:45">
      <c r="A442" s="148"/>
      <c r="B442" s="147" t="s">
        <v>105</v>
      </c>
      <c r="C442" s="147" t="s">
        <v>90</v>
      </c>
      <c r="D442" s="147" t="s">
        <v>42</v>
      </c>
      <c r="E442" s="147" t="s">
        <v>105</v>
      </c>
      <c r="F442" s="147" t="s">
        <v>90</v>
      </c>
      <c r="G442" s="147" t="s">
        <v>42</v>
      </c>
      <c r="H442" s="147" t="s">
        <v>105</v>
      </c>
      <c r="I442" s="147" t="s">
        <v>90</v>
      </c>
      <c r="J442" s="147" t="s">
        <v>42</v>
      </c>
      <c r="AM442" s="33"/>
      <c r="AN442" s="33"/>
      <c r="AO442" s="33"/>
      <c r="AP442" s="33"/>
      <c r="AQ442" s="33"/>
      <c r="AR442" s="33"/>
      <c r="AS442" s="33"/>
    </row>
    <row r="443" spans="1:45">
      <c r="A443" s="150"/>
      <c r="B443" s="144">
        <v>2022</v>
      </c>
      <c r="C443" s="144">
        <v>2023</v>
      </c>
      <c r="D443" s="144">
        <v>2024</v>
      </c>
      <c r="E443" s="144">
        <v>2022</v>
      </c>
      <c r="F443" s="144">
        <v>2023</v>
      </c>
      <c r="G443" s="144">
        <v>2024</v>
      </c>
      <c r="H443" s="144">
        <v>2022</v>
      </c>
      <c r="I443" s="144">
        <v>2023</v>
      </c>
      <c r="J443" s="144">
        <v>2024</v>
      </c>
      <c r="M443" s="111" t="s">
        <v>127</v>
      </c>
      <c r="N443" s="112" t="str">
        <f t="shared" ref="N443:N455" si="50">C810</f>
        <v>2020 fakts</v>
      </c>
      <c r="O443" s="112" t="str">
        <f t="shared" ref="O443:O455" si="51">D810</f>
        <v>2021 plāns</v>
      </c>
      <c r="P443" s="112" t="str">
        <f t="shared" ref="P443:P455" si="52">E810</f>
        <v>2021 fakts</v>
      </c>
      <c r="Q443" s="112" t="str">
        <f t="shared" ref="Q443:Q455" si="53">F810</f>
        <v>2022 plāns</v>
      </c>
      <c r="R443" s="112" t="str">
        <f t="shared" ref="R443:R455" si="54">G810</f>
        <v>2022 fakts</v>
      </c>
      <c r="S443" s="112" t="str">
        <f t="shared" ref="S443:S455" si="55">H810</f>
        <v>2023 plāns</v>
      </c>
      <c r="T443" s="112" t="str">
        <f t="shared" ref="T443:U455" si="56">I810</f>
        <v>2023 fakts</v>
      </c>
      <c r="U443" s="112" t="str">
        <f t="shared" si="56"/>
        <v>2024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52" t="s">
        <v>45</v>
      </c>
      <c r="B444" s="153">
        <f ca="1">IFERROR(B371/R444*100,"")</f>
        <v>0.97410247858168364</v>
      </c>
      <c r="C444" s="153">
        <f ca="1">IFERROR(C371/T444*100,"")</f>
        <v>0.9585484432852861</v>
      </c>
      <c r="D444" s="153">
        <f ca="1">IFERROR(D371/U444*100,"")</f>
        <v>0.99995163516327057</v>
      </c>
      <c r="E444" s="153">
        <f ca="1">IFERROR(E371/R444*100,"")</f>
        <v>0.6913075789476042</v>
      </c>
      <c r="F444" s="153">
        <f ca="1">IFERROR(F371/T444*100,"")</f>
        <v>0.90439372184746081</v>
      </c>
      <c r="G444" s="153">
        <f ca="1">IFERROR(G371/U444*100,"")</f>
        <v>0.91679554941786845</v>
      </c>
      <c r="H444" s="153">
        <f ca="1">IFERROR(B444-E444,"")</f>
        <v>0.28279489963407944</v>
      </c>
      <c r="I444" s="153">
        <f ca="1">IFERROR(C444-F444,"")</f>
        <v>5.4154721437825293E-2</v>
      </c>
      <c r="J444" s="153">
        <f ca="1">IFERROR(D444-G444,"")</f>
        <v>8.315608574540212E-2</v>
      </c>
      <c r="M444" s="111" t="s">
        <v>45</v>
      </c>
      <c r="N444" s="112">
        <f t="shared" si="50"/>
        <v>30109462</v>
      </c>
      <c r="O444" s="112">
        <f t="shared" si="51"/>
        <v>33348932</v>
      </c>
      <c r="P444" s="112">
        <f t="shared" si="52"/>
        <v>33348932</v>
      </c>
      <c r="Q444" s="112">
        <f t="shared" si="53"/>
        <v>38386187</v>
      </c>
      <c r="R444" s="112">
        <f t="shared" si="54"/>
        <v>38386187</v>
      </c>
      <c r="S444" s="112">
        <f t="shared" si="55"/>
        <v>40348048</v>
      </c>
      <c r="T444" s="112">
        <f t="shared" si="56"/>
        <v>40348048</v>
      </c>
      <c r="U444" s="112">
        <f t="shared" si="56"/>
        <v>41894034.198123932</v>
      </c>
      <c r="AM444" s="33"/>
      <c r="AN444" s="33"/>
      <c r="AO444" s="33"/>
      <c r="AP444" s="33"/>
      <c r="AQ444" s="33"/>
      <c r="AR444" s="33"/>
      <c r="AS444" s="33"/>
    </row>
    <row r="445" spans="1:45">
      <c r="A445" s="152" t="s">
        <v>46</v>
      </c>
      <c r="B445" s="153">
        <f t="shared" ref="B445:B455" ca="1" si="57">IFERROR(B372/R445*100,"")</f>
        <v>0.75887609259028521</v>
      </c>
      <c r="C445" s="153">
        <f t="shared" ref="C445:C455" ca="1" si="58">IFERROR(C372/T445*100,"")</f>
        <v>0.80738434236025514</v>
      </c>
      <c r="D445" s="153">
        <f t="shared" ref="D445:D455" ca="1" si="59">IFERROR(D372/T445*100,"")</f>
        <v>0.9307009077613867</v>
      </c>
      <c r="E445" s="153">
        <f t="shared" ref="E445:E455" ca="1" si="60">IFERROR(E372/R445*100,"")</f>
        <v>0.78445440282985113</v>
      </c>
      <c r="F445" s="153">
        <f t="shared" ref="F445:F455" ca="1" si="61">IFERROR(F372/T445*100,"")</f>
        <v>0.83957791464905585</v>
      </c>
      <c r="G445" s="153">
        <f t="shared" ref="G445:G455" ca="1" si="62">IFERROR(G372/U445*100,"")</f>
        <v>0.84709834417400676</v>
      </c>
      <c r="H445" s="153">
        <f t="shared" ref="H445:H455" ca="1" si="63">IFERROR(B445-E445,"")</f>
        <v>-2.5578310239565916E-2</v>
      </c>
      <c r="I445" s="153">
        <f t="shared" ref="I445:I455" ca="1" si="64">IFERROR(C445-F445,"")</f>
        <v>-3.2193572288800709E-2</v>
      </c>
      <c r="J445" s="153">
        <f t="shared" ref="J445:J455" ca="1" si="65">IFERROR(D445-G445,"")</f>
        <v>8.3602563587379941E-2</v>
      </c>
      <c r="M445" s="111" t="s">
        <v>46</v>
      </c>
      <c r="N445" s="112">
        <f t="shared" si="50"/>
        <v>30109462</v>
      </c>
      <c r="O445" s="112">
        <f t="shared" si="51"/>
        <v>33348932</v>
      </c>
      <c r="P445" s="112">
        <f t="shared" si="52"/>
        <v>33348932</v>
      </c>
      <c r="Q445" s="112">
        <f t="shared" si="53"/>
        <v>38386187</v>
      </c>
      <c r="R445" s="112">
        <f t="shared" si="54"/>
        <v>38386187</v>
      </c>
      <c r="S445" s="112">
        <f t="shared" si="55"/>
        <v>40348048</v>
      </c>
      <c r="T445" s="112">
        <f t="shared" si="56"/>
        <v>40348048</v>
      </c>
      <c r="U445" s="112">
        <f t="shared" si="56"/>
        <v>41894034.198123932</v>
      </c>
      <c r="AM445" s="33"/>
      <c r="AN445" s="33"/>
      <c r="AO445" s="33"/>
      <c r="AP445" s="33"/>
      <c r="AQ445" s="33"/>
      <c r="AR445" s="33"/>
      <c r="AS445" s="33"/>
    </row>
    <row r="446" spans="1:45">
      <c r="A446" s="152" t="s">
        <v>22</v>
      </c>
      <c r="B446" s="153">
        <f t="shared" ca="1" si="57"/>
        <v>0.75771794421779892</v>
      </c>
      <c r="C446" s="153">
        <f t="shared" ca="1" si="58"/>
        <v>0.66756117668939019</v>
      </c>
      <c r="D446" s="153">
        <f t="shared" ca="1" si="59"/>
        <v>0.87960646076360383</v>
      </c>
      <c r="E446" s="153">
        <f t="shared" ca="1" si="60"/>
        <v>0.81135723378828983</v>
      </c>
      <c r="F446" s="153">
        <f t="shared" ca="1" si="61"/>
        <v>0.8577558944115462</v>
      </c>
      <c r="G446" s="153">
        <f t="shared" ca="1" si="62"/>
        <v>0.78084314929653909</v>
      </c>
      <c r="H446" s="153">
        <f t="shared" ca="1" si="63"/>
        <v>-5.3639289570490911E-2</v>
      </c>
      <c r="I446" s="153">
        <f t="shared" ca="1" si="64"/>
        <v>-0.19019471772215601</v>
      </c>
      <c r="J446" s="153">
        <f t="shared" ca="1" si="65"/>
        <v>9.8763311467064741E-2</v>
      </c>
      <c r="M446" s="111" t="s">
        <v>22</v>
      </c>
      <c r="N446" s="112">
        <f t="shared" si="50"/>
        <v>30109462</v>
      </c>
      <c r="O446" s="112">
        <f t="shared" si="51"/>
        <v>33348932</v>
      </c>
      <c r="P446" s="112">
        <f t="shared" si="52"/>
        <v>33348932</v>
      </c>
      <c r="Q446" s="112">
        <f t="shared" si="53"/>
        <v>38386187</v>
      </c>
      <c r="R446" s="112">
        <f t="shared" si="54"/>
        <v>38386187</v>
      </c>
      <c r="S446" s="112">
        <f t="shared" si="55"/>
        <v>40348048</v>
      </c>
      <c r="T446" s="112">
        <f t="shared" si="56"/>
        <v>40348048</v>
      </c>
      <c r="U446" s="112">
        <f t="shared" si="56"/>
        <v>41894034.198123932</v>
      </c>
      <c r="AM446" s="33"/>
      <c r="AN446" s="33"/>
      <c r="AO446" s="33"/>
      <c r="AP446" s="33"/>
      <c r="AQ446" s="33"/>
      <c r="AR446" s="33"/>
      <c r="AS446" s="33"/>
    </row>
    <row r="447" spans="1:45">
      <c r="A447" s="152" t="s">
        <v>47</v>
      </c>
      <c r="B447" s="153">
        <f t="shared" ca="1" si="57"/>
        <v>0.78793915113267199</v>
      </c>
      <c r="C447" s="153">
        <f t="shared" ca="1" si="58"/>
        <v>0.88863378471246013</v>
      </c>
      <c r="D447" s="153">
        <f t="shared" ca="1" si="59"/>
        <v>1.0365306395987233</v>
      </c>
      <c r="E447" s="153">
        <f t="shared" ca="1" si="60"/>
        <v>0.76305754202677112</v>
      </c>
      <c r="F447" s="153">
        <f t="shared" ca="1" si="61"/>
        <v>0.86699695608570704</v>
      </c>
      <c r="G447" s="153">
        <f t="shared" ca="1" si="62"/>
        <v>0.863909002624072</v>
      </c>
      <c r="H447" s="153">
        <f t="shared" ca="1" si="63"/>
        <v>2.488160910590087E-2</v>
      </c>
      <c r="I447" s="153">
        <f t="shared" ca="1" si="64"/>
        <v>2.1636828626753091E-2</v>
      </c>
      <c r="J447" s="153">
        <f t="shared" ca="1" si="65"/>
        <v>0.17262163697465127</v>
      </c>
      <c r="M447" s="111" t="s">
        <v>47</v>
      </c>
      <c r="N447" s="112">
        <f t="shared" si="50"/>
        <v>30109462</v>
      </c>
      <c r="O447" s="112">
        <f t="shared" si="51"/>
        <v>33348932</v>
      </c>
      <c r="P447" s="112">
        <f t="shared" si="52"/>
        <v>33348932</v>
      </c>
      <c r="Q447" s="112">
        <f t="shared" si="53"/>
        <v>38386187</v>
      </c>
      <c r="R447" s="112">
        <f t="shared" si="54"/>
        <v>38386187</v>
      </c>
      <c r="S447" s="112">
        <f t="shared" si="55"/>
        <v>40348048</v>
      </c>
      <c r="T447" s="112">
        <f t="shared" si="56"/>
        <v>40348048</v>
      </c>
      <c r="U447" s="112">
        <f t="shared" si="56"/>
        <v>41894034.198123932</v>
      </c>
      <c r="AM447" s="33"/>
      <c r="AN447" s="33"/>
      <c r="AO447" s="33"/>
      <c r="AP447" s="33"/>
      <c r="AQ447" s="33"/>
      <c r="AR447" s="33"/>
      <c r="AS447" s="33"/>
    </row>
    <row r="448" spans="1:45">
      <c r="A448" s="152" t="s">
        <v>23</v>
      </c>
      <c r="B448" s="153">
        <f t="shared" ca="1" si="57"/>
        <v>0.5985937597813501</v>
      </c>
      <c r="C448" s="153">
        <f t="shared" ca="1" si="58"/>
        <v>0.87220403574418226</v>
      </c>
      <c r="D448" s="153">
        <f t="shared" ca="1" si="59"/>
        <v>0.94384169960341091</v>
      </c>
      <c r="E448" s="153">
        <f t="shared" ca="1" si="60"/>
        <v>0.71902437978536404</v>
      </c>
      <c r="F448" s="153">
        <f t="shared" ca="1" si="61"/>
        <v>0.77089687213616842</v>
      </c>
      <c r="G448" s="153">
        <f t="shared" ca="1" si="62"/>
        <v>0.83383107806706092</v>
      </c>
      <c r="H448" s="153">
        <f t="shared" ca="1" si="63"/>
        <v>-0.12043062000401394</v>
      </c>
      <c r="I448" s="153">
        <f t="shared" ca="1" si="64"/>
        <v>0.10130716360801384</v>
      </c>
      <c r="J448" s="153">
        <f t="shared" ca="1" si="65"/>
        <v>0.11001062153635</v>
      </c>
      <c r="M448" s="111" t="s">
        <v>23</v>
      </c>
      <c r="N448" s="112">
        <f t="shared" si="50"/>
        <v>30109462</v>
      </c>
      <c r="O448" s="112">
        <f t="shared" si="51"/>
        <v>33348932</v>
      </c>
      <c r="P448" s="112">
        <f t="shared" si="52"/>
        <v>33348932</v>
      </c>
      <c r="Q448" s="112">
        <f t="shared" si="53"/>
        <v>38386187</v>
      </c>
      <c r="R448" s="112">
        <f t="shared" si="54"/>
        <v>38386187</v>
      </c>
      <c r="S448" s="112">
        <f t="shared" si="55"/>
        <v>40348048</v>
      </c>
      <c r="T448" s="112">
        <f t="shared" si="56"/>
        <v>40348048</v>
      </c>
      <c r="U448" s="112">
        <f t="shared" si="56"/>
        <v>41894034.198123932</v>
      </c>
      <c r="AM448" s="33"/>
      <c r="AN448" s="33"/>
      <c r="AO448" s="33"/>
      <c r="AP448" s="33"/>
      <c r="AQ448" s="33"/>
      <c r="AR448" s="33"/>
      <c r="AS448" s="33"/>
    </row>
    <row r="449" spans="1:45">
      <c r="A449" s="152" t="s">
        <v>48</v>
      </c>
      <c r="B449" s="153">
        <f t="shared" ca="1" si="57"/>
        <v>1.1357030355737079</v>
      </c>
      <c r="C449" s="153">
        <f t="shared" ca="1" si="58"/>
        <v>0.90532779181783507</v>
      </c>
      <c r="D449" s="153">
        <f t="shared" ca="1" si="59"/>
        <v>0.94916948646437649</v>
      </c>
      <c r="E449" s="153">
        <f t="shared" ca="1" si="60"/>
        <v>0.7096792604068749</v>
      </c>
      <c r="F449" s="153">
        <f t="shared" ca="1" si="61"/>
        <v>0.81327271148284563</v>
      </c>
      <c r="G449" s="153">
        <f t="shared" ca="1" si="62"/>
        <v>0.82607631283095084</v>
      </c>
      <c r="H449" s="153">
        <f t="shared" ca="1" si="63"/>
        <v>0.42602377516683299</v>
      </c>
      <c r="I449" s="153">
        <f t="shared" ca="1" si="64"/>
        <v>9.2055080334989436E-2</v>
      </c>
      <c r="J449" s="153">
        <f t="shared" ca="1" si="65"/>
        <v>0.12309317363342565</v>
      </c>
      <c r="M449" s="111" t="s">
        <v>48</v>
      </c>
      <c r="N449" s="112">
        <f t="shared" si="50"/>
        <v>30109462</v>
      </c>
      <c r="O449" s="112">
        <f t="shared" si="51"/>
        <v>33348932</v>
      </c>
      <c r="P449" s="112">
        <f t="shared" si="52"/>
        <v>33348932</v>
      </c>
      <c r="Q449" s="112">
        <f t="shared" si="53"/>
        <v>38386187</v>
      </c>
      <c r="R449" s="112">
        <f t="shared" si="54"/>
        <v>38386187</v>
      </c>
      <c r="S449" s="112">
        <f t="shared" si="55"/>
        <v>40348048</v>
      </c>
      <c r="T449" s="112">
        <f t="shared" si="56"/>
        <v>40348048</v>
      </c>
      <c r="U449" s="112">
        <f t="shared" si="56"/>
        <v>41894034.198123932</v>
      </c>
      <c r="AM449" s="33"/>
      <c r="AN449" s="33"/>
      <c r="AO449" s="33"/>
      <c r="AP449" s="33"/>
      <c r="AQ449" s="33"/>
      <c r="AR449" s="33"/>
      <c r="AS449" s="33"/>
    </row>
    <row r="450" spans="1:45">
      <c r="A450" s="152" t="s">
        <v>49</v>
      </c>
      <c r="B450" s="153">
        <f t="shared" ca="1" si="57"/>
        <v>0.96569703575924393</v>
      </c>
      <c r="C450" s="153">
        <f t="shared" ca="1" si="58"/>
        <v>0.93077876282887262</v>
      </c>
      <c r="D450" s="153" t="str">
        <f t="shared" ca="1" si="59"/>
        <v/>
      </c>
      <c r="E450" s="153">
        <f t="shared" ca="1" si="60"/>
        <v>0.64823615588596994</v>
      </c>
      <c r="F450" s="153">
        <f t="shared" ca="1" si="61"/>
        <v>0.72850231565105739</v>
      </c>
      <c r="G450" s="153" t="str">
        <f t="shared" ca="1" si="62"/>
        <v/>
      </c>
      <c r="H450" s="153">
        <f t="shared" ca="1" si="63"/>
        <v>0.31746087987327398</v>
      </c>
      <c r="I450" s="153">
        <f t="shared" ca="1" si="64"/>
        <v>0.20227644717781523</v>
      </c>
      <c r="J450" s="153" t="str">
        <f t="shared" ca="1" si="65"/>
        <v/>
      </c>
      <c r="M450" s="111" t="s">
        <v>49</v>
      </c>
      <c r="N450" s="112">
        <f t="shared" si="50"/>
        <v>30109462</v>
      </c>
      <c r="O450" s="112">
        <f t="shared" si="51"/>
        <v>33348932</v>
      </c>
      <c r="P450" s="112">
        <f t="shared" si="52"/>
        <v>33348932</v>
      </c>
      <c r="Q450" s="112">
        <f t="shared" si="53"/>
        <v>38386187</v>
      </c>
      <c r="R450" s="112">
        <f t="shared" si="54"/>
        <v>38386187</v>
      </c>
      <c r="S450" s="112">
        <f t="shared" si="55"/>
        <v>40348048</v>
      </c>
      <c r="T450" s="112">
        <f t="shared" si="56"/>
        <v>40348048</v>
      </c>
      <c r="U450" s="112">
        <f t="shared" si="56"/>
        <v>41894034.198123932</v>
      </c>
      <c r="AM450" s="33"/>
      <c r="AN450" s="33"/>
      <c r="AO450" s="33"/>
      <c r="AP450" s="33"/>
      <c r="AQ450" s="33"/>
      <c r="AR450" s="33"/>
      <c r="AS450" s="33"/>
    </row>
    <row r="451" spans="1:45">
      <c r="A451" s="152" t="s">
        <v>50</v>
      </c>
      <c r="B451" s="153">
        <f t="shared" ca="1" si="57"/>
        <v>0.84504897295477643</v>
      </c>
      <c r="C451" s="153">
        <f t="shared" ca="1" si="58"/>
        <v>0.90913074902657098</v>
      </c>
      <c r="D451" s="153" t="str">
        <f t="shared" ca="1" si="59"/>
        <v/>
      </c>
      <c r="E451" s="153">
        <f t="shared" ca="1" si="60"/>
        <v>0.78378977833875563</v>
      </c>
      <c r="F451" s="153">
        <f t="shared" ca="1" si="61"/>
        <v>0.87853341504897531</v>
      </c>
      <c r="G451" s="153" t="str">
        <f t="shared" ca="1" si="62"/>
        <v/>
      </c>
      <c r="H451" s="153">
        <f t="shared" ca="1" si="63"/>
        <v>6.1259194616020807E-2</v>
      </c>
      <c r="I451" s="153">
        <f t="shared" ca="1" si="64"/>
        <v>3.0597333977595675E-2</v>
      </c>
      <c r="J451" s="153" t="str">
        <f t="shared" ca="1" si="65"/>
        <v/>
      </c>
      <c r="M451" s="111" t="s">
        <v>50</v>
      </c>
      <c r="N451" s="112">
        <f t="shared" si="50"/>
        <v>30109462</v>
      </c>
      <c r="O451" s="112">
        <f t="shared" si="51"/>
        <v>33348932</v>
      </c>
      <c r="P451" s="112">
        <f t="shared" si="52"/>
        <v>33348932</v>
      </c>
      <c r="Q451" s="112">
        <f t="shared" si="53"/>
        <v>38386187</v>
      </c>
      <c r="R451" s="112">
        <f t="shared" si="54"/>
        <v>38386187</v>
      </c>
      <c r="S451" s="112">
        <f t="shared" si="55"/>
        <v>40348048</v>
      </c>
      <c r="T451" s="112">
        <f t="shared" si="56"/>
        <v>40348048</v>
      </c>
      <c r="U451" s="112">
        <f t="shared" si="56"/>
        <v>41894034.198123932</v>
      </c>
      <c r="AM451" s="33"/>
      <c r="AN451" s="33"/>
      <c r="AO451" s="33"/>
      <c r="AP451" s="33"/>
      <c r="AQ451" s="33"/>
      <c r="AR451" s="33"/>
      <c r="AS451" s="33"/>
    </row>
    <row r="452" spans="1:45">
      <c r="A452" s="152" t="s">
        <v>51</v>
      </c>
      <c r="B452" s="153">
        <f t="shared" ca="1" si="57"/>
        <v>0.88040142148007527</v>
      </c>
      <c r="C452" s="153">
        <f t="shared" ca="1" si="58"/>
        <v>0.91714422219384628</v>
      </c>
      <c r="D452" s="153" t="str">
        <f t="shared" ca="1" si="59"/>
        <v/>
      </c>
      <c r="E452" s="153">
        <f t="shared" ca="1" si="60"/>
        <v>0.95920457533330905</v>
      </c>
      <c r="F452" s="153">
        <f t="shared" ca="1" si="61"/>
        <v>0.74075028115362629</v>
      </c>
      <c r="G452" s="153" t="str">
        <f t="shared" ca="1" si="62"/>
        <v/>
      </c>
      <c r="H452" s="153">
        <f t="shared" ca="1" si="63"/>
        <v>-7.8803153853233776E-2</v>
      </c>
      <c r="I452" s="153">
        <f t="shared" ca="1" si="64"/>
        <v>0.17639394104021999</v>
      </c>
      <c r="J452" s="153" t="str">
        <f t="shared" ca="1" si="65"/>
        <v/>
      </c>
      <c r="M452" s="111" t="s">
        <v>51</v>
      </c>
      <c r="N452" s="112">
        <f t="shared" si="50"/>
        <v>30109462</v>
      </c>
      <c r="O452" s="112">
        <f t="shared" si="51"/>
        <v>33348932</v>
      </c>
      <c r="P452" s="112">
        <f t="shared" si="52"/>
        <v>33348932</v>
      </c>
      <c r="Q452" s="112">
        <f t="shared" si="53"/>
        <v>38386187</v>
      </c>
      <c r="R452" s="112">
        <f t="shared" si="54"/>
        <v>38386187</v>
      </c>
      <c r="S452" s="112">
        <f t="shared" si="55"/>
        <v>40348048</v>
      </c>
      <c r="T452" s="112">
        <f t="shared" si="56"/>
        <v>40348048</v>
      </c>
      <c r="U452" s="112">
        <f t="shared" si="56"/>
        <v>41894034.198123932</v>
      </c>
      <c r="AM452" s="33"/>
      <c r="AN452" s="33"/>
      <c r="AO452" s="33"/>
      <c r="AP452" s="33"/>
      <c r="AQ452" s="33"/>
      <c r="AR452" s="33"/>
      <c r="AS452" s="33"/>
    </row>
    <row r="453" spans="1:45">
      <c r="A453" s="152" t="s">
        <v>52</v>
      </c>
      <c r="B453" s="153">
        <f t="shared" ca="1" si="57"/>
        <v>0.91158004831269168</v>
      </c>
      <c r="C453" s="153">
        <f t="shared" ca="1" si="58"/>
        <v>0.87389470985064743</v>
      </c>
      <c r="D453" s="153" t="str">
        <f t="shared" ca="1" si="59"/>
        <v/>
      </c>
      <c r="E453" s="153">
        <f t="shared" ca="1" si="60"/>
        <v>0.77645486903922001</v>
      </c>
      <c r="F453" s="153">
        <f t="shared" ca="1" si="61"/>
        <v>0.82154845012576516</v>
      </c>
      <c r="G453" s="153" t="str">
        <f t="shared" ca="1" si="62"/>
        <v/>
      </c>
      <c r="H453" s="153">
        <f t="shared" ca="1" si="63"/>
        <v>0.13512517927347167</v>
      </c>
      <c r="I453" s="153">
        <f t="shared" ca="1" si="64"/>
        <v>5.2346259724882271E-2</v>
      </c>
      <c r="J453" s="153" t="str">
        <f t="shared" ca="1" si="65"/>
        <v/>
      </c>
      <c r="M453" s="111" t="s">
        <v>52</v>
      </c>
      <c r="N453" s="112">
        <f t="shared" si="50"/>
        <v>30109462</v>
      </c>
      <c r="O453" s="112">
        <f t="shared" si="51"/>
        <v>33348932</v>
      </c>
      <c r="P453" s="112">
        <f t="shared" si="52"/>
        <v>33348932</v>
      </c>
      <c r="Q453" s="112">
        <f t="shared" si="53"/>
        <v>38386187</v>
      </c>
      <c r="R453" s="112">
        <f t="shared" si="54"/>
        <v>38386187</v>
      </c>
      <c r="S453" s="112">
        <f t="shared" si="55"/>
        <v>40348048</v>
      </c>
      <c r="T453" s="112">
        <f t="shared" si="56"/>
        <v>40348048</v>
      </c>
      <c r="U453" s="112">
        <f t="shared" si="56"/>
        <v>41894034.198123932</v>
      </c>
      <c r="AM453" s="33"/>
      <c r="AN453" s="33"/>
      <c r="AO453" s="33"/>
      <c r="AP453" s="33"/>
      <c r="AQ453" s="33"/>
      <c r="AR453" s="33"/>
      <c r="AS453" s="33"/>
    </row>
    <row r="454" spans="1:45">
      <c r="A454" s="152" t="s">
        <v>53</v>
      </c>
      <c r="B454" s="153">
        <f t="shared" ca="1" si="57"/>
        <v>0.84658141221476357</v>
      </c>
      <c r="C454" s="153">
        <f t="shared" ca="1" si="58"/>
        <v>0.89495564692497664</v>
      </c>
      <c r="D454" s="153" t="str">
        <f t="shared" ca="1" si="59"/>
        <v/>
      </c>
      <c r="E454" s="153">
        <f t="shared" ca="1" si="60"/>
        <v>0.90525712543420878</v>
      </c>
      <c r="F454" s="153">
        <f t="shared" ca="1" si="61"/>
        <v>0.86693974885724401</v>
      </c>
      <c r="G454" s="153" t="str">
        <f t="shared" ca="1" si="62"/>
        <v/>
      </c>
      <c r="H454" s="153">
        <f t="shared" ca="1" si="63"/>
        <v>-5.8675713219445202E-2</v>
      </c>
      <c r="I454" s="153">
        <f t="shared" ca="1" si="64"/>
        <v>2.8015898067732636E-2</v>
      </c>
      <c r="J454" s="197" t="str">
        <f t="shared" ca="1" si="65"/>
        <v/>
      </c>
      <c r="M454" s="111" t="s">
        <v>53</v>
      </c>
      <c r="N454" s="112">
        <f t="shared" si="50"/>
        <v>30109462</v>
      </c>
      <c r="O454" s="112">
        <f t="shared" si="51"/>
        <v>33348932</v>
      </c>
      <c r="P454" s="112">
        <f t="shared" si="52"/>
        <v>33348932</v>
      </c>
      <c r="Q454" s="112">
        <f t="shared" si="53"/>
        <v>38386187</v>
      </c>
      <c r="R454" s="112">
        <f t="shared" si="54"/>
        <v>38386187</v>
      </c>
      <c r="S454" s="112">
        <f t="shared" si="55"/>
        <v>40348048</v>
      </c>
      <c r="T454" s="112">
        <f t="shared" si="56"/>
        <v>40348048</v>
      </c>
      <c r="U454" s="112">
        <f t="shared" si="56"/>
        <v>41894034.198123932</v>
      </c>
      <c r="AM454" s="33"/>
      <c r="AN454" s="33"/>
      <c r="AO454" s="33"/>
      <c r="AP454" s="33"/>
      <c r="AQ454" s="33"/>
      <c r="AR454" s="33"/>
      <c r="AS454" s="33"/>
    </row>
    <row r="455" spans="1:45">
      <c r="A455" s="152" t="s">
        <v>54</v>
      </c>
      <c r="B455" s="153">
        <f t="shared" ca="1" si="57"/>
        <v>0.7840399959495844</v>
      </c>
      <c r="C455" s="153">
        <f t="shared" ca="1" si="58"/>
        <v>0.88220412050664876</v>
      </c>
      <c r="D455" s="153" t="str">
        <f t="shared" ca="1" si="59"/>
        <v/>
      </c>
      <c r="E455" s="153">
        <f t="shared" ca="1" si="60"/>
        <v>0.79953695062236796</v>
      </c>
      <c r="F455" s="153">
        <f t="shared" ca="1" si="61"/>
        <v>0.79548935551975075</v>
      </c>
      <c r="G455" s="153" t="str">
        <f t="shared" ca="1" si="62"/>
        <v/>
      </c>
      <c r="H455" s="153">
        <f t="shared" ca="1" si="63"/>
        <v>-1.5496954672783558E-2</v>
      </c>
      <c r="I455" s="153">
        <f t="shared" ca="1" si="64"/>
        <v>8.6714764986898007E-2</v>
      </c>
      <c r="J455" s="167" t="str">
        <f t="shared" ca="1" si="65"/>
        <v/>
      </c>
      <c r="M455" s="111" t="s">
        <v>54</v>
      </c>
      <c r="N455" s="112">
        <f t="shared" si="50"/>
        <v>30109462</v>
      </c>
      <c r="O455" s="112">
        <f t="shared" si="51"/>
        <v>33348932</v>
      </c>
      <c r="P455" s="112">
        <f t="shared" si="52"/>
        <v>33348932</v>
      </c>
      <c r="Q455" s="112">
        <f t="shared" si="53"/>
        <v>38386187</v>
      </c>
      <c r="R455" s="112">
        <f t="shared" si="54"/>
        <v>38386187</v>
      </c>
      <c r="S455" s="112">
        <f t="shared" si="55"/>
        <v>40348048</v>
      </c>
      <c r="T455" s="112">
        <f t="shared" si="56"/>
        <v>40348048</v>
      </c>
      <c r="U455" s="112">
        <f t="shared" si="56"/>
        <v>41894034.198123932</v>
      </c>
      <c r="AM455" s="33"/>
      <c r="AN455" s="33"/>
      <c r="AO455" s="33"/>
      <c r="AP455" s="33"/>
      <c r="AQ455" s="33"/>
      <c r="AR455" s="33"/>
      <c r="AS455" s="33"/>
    </row>
    <row r="456" spans="1:45">
      <c r="A456" s="165" t="s">
        <v>101</v>
      </c>
      <c r="B456" s="153">
        <f t="shared" ref="B456:G456" ca="1" si="66">SUM(B444:B455)</f>
        <v>10.246281348548633</v>
      </c>
      <c r="C456" s="153">
        <f t="shared" ca="1" si="66"/>
        <v>10.50776778594097</v>
      </c>
      <c r="D456" s="153">
        <f t="shared" ca="1" si="66"/>
        <v>5.7398008293547722</v>
      </c>
      <c r="E456" s="153">
        <f t="shared" ca="1" si="66"/>
        <v>9.3513598524385877</v>
      </c>
      <c r="F456" s="153">
        <f t="shared" ca="1" si="66"/>
        <v>9.8846576369692016</v>
      </c>
      <c r="G456" s="153">
        <f t="shared" ca="1" si="66"/>
        <v>5.0685534364104985</v>
      </c>
      <c r="H456" s="165" t="s">
        <v>102</v>
      </c>
      <c r="I456" s="165" t="s">
        <v>102</v>
      </c>
      <c r="J456" s="165" t="s">
        <v>102</v>
      </c>
      <c r="AM456" s="33"/>
      <c r="AN456" s="33"/>
      <c r="AO456" s="33"/>
      <c r="AP456" s="33"/>
      <c r="AQ456" s="33"/>
      <c r="AR456" s="33"/>
      <c r="AS456" s="33"/>
    </row>
    <row r="457" spans="1:45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AM457" s="33"/>
      <c r="AN457" s="33"/>
      <c r="AO457" s="33"/>
      <c r="AP457" s="33"/>
      <c r="AQ457" s="33"/>
      <c r="AR457" s="33"/>
      <c r="AS457" s="33"/>
    </row>
    <row r="458" spans="1:45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AM458" s="33"/>
      <c r="AN458" s="33"/>
      <c r="AO458" s="33"/>
      <c r="AP458" s="33"/>
      <c r="AQ458" s="33"/>
      <c r="AR458" s="33"/>
      <c r="AS458" s="33"/>
    </row>
    <row r="459" spans="1:45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AM459" s="33"/>
      <c r="AN459" s="33"/>
      <c r="AO459" s="33"/>
      <c r="AP459" s="33"/>
      <c r="AQ459" s="33"/>
      <c r="AR459" s="33"/>
      <c r="AS459" s="33"/>
    </row>
    <row r="460" spans="1:45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AM460" s="33"/>
      <c r="AN460" s="33"/>
      <c r="AO460" s="33"/>
      <c r="AP460" s="33"/>
      <c r="AQ460" s="33"/>
      <c r="AR460" s="33"/>
      <c r="AS460" s="33"/>
    </row>
    <row r="461" spans="1:45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AM461" s="33"/>
      <c r="AN461" s="33"/>
      <c r="AO461" s="33"/>
      <c r="AP461" s="33"/>
      <c r="AQ461" s="33"/>
      <c r="AR461" s="33"/>
      <c r="AS461" s="33"/>
    </row>
    <row r="462" spans="1:45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AM462" s="33"/>
      <c r="AN462" s="33"/>
      <c r="AO462" s="33"/>
      <c r="AP462" s="33"/>
      <c r="AQ462" s="33"/>
      <c r="AR462" s="33"/>
      <c r="AS462" s="33"/>
    </row>
    <row r="463" spans="1:45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AM463" s="33"/>
      <c r="AN463" s="33"/>
      <c r="AO463" s="33"/>
      <c r="AP463" s="33"/>
      <c r="AQ463" s="33"/>
      <c r="AR463" s="33"/>
      <c r="AS463" s="33"/>
    </row>
    <row r="464" spans="1:45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</row>
    <row r="465" spans="1:10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</row>
    <row r="466" spans="1:10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</row>
    <row r="467" spans="1:10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</row>
    <row r="468" spans="1:10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</row>
    <row r="469" spans="1:10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</row>
    <row r="470" spans="1:10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</row>
    <row r="471" spans="1:10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</row>
    <row r="472" spans="1:10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</row>
    <row r="473" spans="1:10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</row>
    <row r="474" spans="1:10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</row>
    <row r="475" spans="1:10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</row>
    <row r="476" spans="1:10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</row>
    <row r="477" spans="1:10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</row>
    <row r="478" spans="1:10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</row>
    <row r="479" spans="1:10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</row>
    <row r="480" spans="1:10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</row>
    <row r="481" spans="1:10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</row>
    <row r="482" spans="1:10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</row>
    <row r="483" spans="1:10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</row>
    <row r="484" spans="1:10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</row>
    <row r="485" spans="1:10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</row>
    <row r="486" spans="1:10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</row>
    <row r="487" spans="1:10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</row>
    <row r="488" spans="1:10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</row>
    <row r="489" spans="1:10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</row>
    <row r="490" spans="1:10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</row>
    <row r="491" spans="1:10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</row>
    <row r="492" spans="1:10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</row>
    <row r="493" spans="1:10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</row>
    <row r="494" spans="1:10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</row>
    <row r="495" spans="1:10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</row>
    <row r="496" spans="1:10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</row>
    <row r="497" spans="1:10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</row>
    <row r="498" spans="1:10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</row>
    <row r="499" spans="1:10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</row>
    <row r="500" spans="1:10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</row>
    <row r="501" spans="1:10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</row>
    <row r="502" spans="1:10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</row>
    <row r="503" spans="1:10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</row>
    <row r="504" spans="1:10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</row>
    <row r="505" spans="1:10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</row>
    <row r="506" spans="1:10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</row>
    <row r="507" spans="1:10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</row>
    <row r="508" spans="1:10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</row>
    <row r="509" spans="1:10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</row>
    <row r="510" spans="1:10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</row>
    <row r="511" spans="1:10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</row>
    <row r="512" spans="1:10">
      <c r="A512" s="265" t="s">
        <v>132</v>
      </c>
      <c r="B512" s="266"/>
      <c r="C512" s="266"/>
      <c r="D512" s="266"/>
      <c r="E512" s="266"/>
      <c r="F512" s="266"/>
      <c r="G512" s="266"/>
      <c r="H512" s="266"/>
      <c r="I512" s="266"/>
      <c r="J512" s="267"/>
    </row>
    <row r="513" spans="1:10" ht="15" customHeight="1">
      <c r="A513" s="144" t="s">
        <v>39</v>
      </c>
      <c r="B513" s="271" t="s">
        <v>92</v>
      </c>
      <c r="C513" s="272"/>
      <c r="D513" s="273"/>
      <c r="E513" s="271" t="s">
        <v>93</v>
      </c>
      <c r="F513" s="272"/>
      <c r="G513" s="273"/>
      <c r="H513" s="271" t="s">
        <v>94</v>
      </c>
      <c r="I513" s="272"/>
      <c r="J513" s="273"/>
    </row>
    <row r="514" spans="1:10">
      <c r="A514" s="146">
        <v>1</v>
      </c>
      <c r="B514" s="147">
        <v>2</v>
      </c>
      <c r="C514" s="147">
        <v>3</v>
      </c>
      <c r="D514" s="147">
        <v>4</v>
      </c>
      <c r="E514" s="147">
        <v>5</v>
      </c>
      <c r="F514" s="147">
        <v>6</v>
      </c>
      <c r="G514" s="147">
        <v>7</v>
      </c>
      <c r="H514" s="163" t="s">
        <v>118</v>
      </c>
      <c r="I514" s="163" t="s">
        <v>119</v>
      </c>
      <c r="J514" s="163" t="s">
        <v>120</v>
      </c>
    </row>
    <row r="515" spans="1:10">
      <c r="A515" s="148"/>
      <c r="B515" s="147" t="s">
        <v>105</v>
      </c>
      <c r="C515" s="147" t="s">
        <v>90</v>
      </c>
      <c r="D515" s="147" t="s">
        <v>42</v>
      </c>
      <c r="E515" s="147" t="s">
        <v>105</v>
      </c>
      <c r="F515" s="147" t="s">
        <v>90</v>
      </c>
      <c r="G515" s="147" t="s">
        <v>42</v>
      </c>
      <c r="H515" s="147" t="s">
        <v>105</v>
      </c>
      <c r="I515" s="147" t="s">
        <v>90</v>
      </c>
      <c r="J515" s="147" t="s">
        <v>42</v>
      </c>
    </row>
    <row r="516" spans="1:10">
      <c r="A516" s="150"/>
      <c r="B516" s="144">
        <v>2022</v>
      </c>
      <c r="C516" s="144">
        <v>2023</v>
      </c>
      <c r="D516" s="144">
        <v>2024</v>
      </c>
      <c r="E516" s="144">
        <v>2022</v>
      </c>
      <c r="F516" s="144">
        <v>2023</v>
      </c>
      <c r="G516" s="144">
        <v>2024</v>
      </c>
      <c r="H516" s="144">
        <v>2022</v>
      </c>
      <c r="I516" s="144">
        <v>2023</v>
      </c>
      <c r="J516" s="144">
        <v>2024</v>
      </c>
    </row>
    <row r="517" spans="1:10">
      <c r="A517" s="152" t="s">
        <v>45</v>
      </c>
      <c r="B517" s="153">
        <f t="shared" ref="B517:G517" ca="1" si="67">IFERROR(B225+B371,"")</f>
        <v>1040582.151</v>
      </c>
      <c r="C517" s="153">
        <f t="shared" ca="1" si="67"/>
        <v>1106694.936</v>
      </c>
      <c r="D517" s="153">
        <f t="shared" ca="1" si="67"/>
        <v>1340794.0930000001</v>
      </c>
      <c r="E517" s="153">
        <f t="shared" ca="1" si="67"/>
        <v>954604.58499999996</v>
      </c>
      <c r="F517" s="153">
        <f t="shared" ca="1" si="67"/>
        <v>979490.84499999997</v>
      </c>
      <c r="G517" s="153">
        <f t="shared" ca="1" si="67"/>
        <v>1193977.0490000001</v>
      </c>
      <c r="H517" s="156">
        <f ca="1">IFERROR(B517-E517,"")</f>
        <v>85977.565999999992</v>
      </c>
      <c r="I517" s="156">
        <f ca="1">IFERROR(C517-F517,"")</f>
        <v>127204.09100000001</v>
      </c>
      <c r="J517" s="156">
        <f ca="1">IFERROR(D517-G517,"")</f>
        <v>146817.04399999999</v>
      </c>
    </row>
    <row r="518" spans="1:10">
      <c r="A518" s="152" t="s">
        <v>46</v>
      </c>
      <c r="B518" s="153">
        <f t="shared" ref="B518:G528" ca="1" si="68">IFERROR(B226+B372,"")</f>
        <v>979083.52700000012</v>
      </c>
      <c r="C518" s="153">
        <f t="shared" ca="1" si="68"/>
        <v>1117281.777</v>
      </c>
      <c r="D518" s="153">
        <f t="shared" ca="1" si="68"/>
        <v>1121021.341</v>
      </c>
      <c r="E518" s="153">
        <f t="shared" ca="1" si="68"/>
        <v>1070533.1089999999</v>
      </c>
      <c r="F518" s="153">
        <f t="shared" ca="1" si="68"/>
        <v>1241845.152</v>
      </c>
      <c r="G518" s="153">
        <f t="shared" ca="1" si="68"/>
        <v>1234636.1969999999</v>
      </c>
      <c r="H518" s="156">
        <f t="shared" ref="H518:H528" ca="1" si="69">IFERROR(B518-E518,"")</f>
        <v>-91449.58199999982</v>
      </c>
      <c r="I518" s="156">
        <f t="shared" ref="I518:I528" ca="1" si="70">IFERROR(C518-F518,"")</f>
        <v>-124563.375</v>
      </c>
      <c r="J518" s="156">
        <f t="shared" ref="J518:J528" ca="1" si="71">IFERROR(D518-G518,"")</f>
        <v>-113614.85599999991</v>
      </c>
    </row>
    <row r="519" spans="1:10">
      <c r="A519" s="152" t="s">
        <v>22</v>
      </c>
      <c r="B519" s="153">
        <f t="shared" ca="1" si="68"/>
        <v>778451.36100000003</v>
      </c>
      <c r="C519" s="153">
        <f t="shared" ca="1" si="68"/>
        <v>802572.11800000013</v>
      </c>
      <c r="D519" s="153">
        <f t="shared" ca="1" si="68"/>
        <v>1056767.5860000001</v>
      </c>
      <c r="E519" s="153">
        <f t="shared" ca="1" si="68"/>
        <v>1096177.665</v>
      </c>
      <c r="F519" s="153">
        <f t="shared" ca="1" si="68"/>
        <v>1147758.3480000002</v>
      </c>
      <c r="G519" s="153">
        <f t="shared" ca="1" si="68"/>
        <v>1132798.622</v>
      </c>
      <c r="H519" s="156">
        <f t="shared" ca="1" si="69"/>
        <v>-317726.304</v>
      </c>
      <c r="I519" s="156">
        <f t="shared" ca="1" si="70"/>
        <v>-345186.2300000001</v>
      </c>
      <c r="J519" s="156">
        <f t="shared" ca="1" si="71"/>
        <v>-76031.035999999847</v>
      </c>
    </row>
    <row r="520" spans="1:10">
      <c r="A520" s="152" t="s">
        <v>47</v>
      </c>
      <c r="B520" s="153">
        <f t="shared" ca="1" si="68"/>
        <v>1089522.5860000001</v>
      </c>
      <c r="C520" s="153">
        <f t="shared" ca="1" si="68"/>
        <v>1254540.122</v>
      </c>
      <c r="D520" s="153">
        <f t="shared" ca="1" si="68"/>
        <v>1246954.0309999995</v>
      </c>
      <c r="E520" s="153">
        <f t="shared" ca="1" si="68"/>
        <v>1085060.3879999998</v>
      </c>
      <c r="F520" s="153">
        <f t="shared" ca="1" si="68"/>
        <v>1165647.2490000001</v>
      </c>
      <c r="G520" s="153">
        <f t="shared" ca="1" si="68"/>
        <v>1438314.5840000003</v>
      </c>
      <c r="H520" s="156">
        <f t="shared" ca="1" si="69"/>
        <v>4462.1980000003241</v>
      </c>
      <c r="I520" s="156">
        <f t="shared" ca="1" si="70"/>
        <v>88892.872999999905</v>
      </c>
      <c r="J520" s="156">
        <f t="shared" ca="1" si="71"/>
        <v>-191360.55300000077</v>
      </c>
    </row>
    <row r="521" spans="1:10">
      <c r="A521" s="152" t="s">
        <v>23</v>
      </c>
      <c r="B521" s="153">
        <f t="shared" ca="1" si="68"/>
        <v>873781.39299999969</v>
      </c>
      <c r="C521" s="153">
        <f t="shared" ca="1" si="68"/>
        <v>1197075.2149999999</v>
      </c>
      <c r="D521" s="153">
        <f t="shared" ca="1" si="68"/>
        <v>1493709.7039999999</v>
      </c>
      <c r="E521" s="153">
        <f t="shared" ca="1" si="68"/>
        <v>1032376.247</v>
      </c>
      <c r="F521" s="153">
        <f t="shared" ca="1" si="68"/>
        <v>1086477.0369999995</v>
      </c>
      <c r="G521" s="153">
        <f t="shared" ca="1" si="68"/>
        <v>1133118.6510000001</v>
      </c>
      <c r="H521" s="156">
        <f t="shared" ca="1" si="69"/>
        <v>-158594.85400000028</v>
      </c>
      <c r="I521" s="156">
        <f t="shared" ca="1" si="70"/>
        <v>110598.17800000031</v>
      </c>
      <c r="J521" s="156">
        <f t="shared" ca="1" si="71"/>
        <v>360591.05299999984</v>
      </c>
    </row>
    <row r="522" spans="1:10">
      <c r="A522" s="152" t="s">
        <v>48</v>
      </c>
      <c r="B522" s="153">
        <f t="shared" ca="1" si="68"/>
        <v>1056226.5759999999</v>
      </c>
      <c r="C522" s="153">
        <f t="shared" ca="1" si="68"/>
        <v>1125656.105</v>
      </c>
      <c r="D522" s="153">
        <f t="shared" ca="1" si="68"/>
        <v>1597372.7190000003</v>
      </c>
      <c r="E522" s="153">
        <f t="shared" ca="1" si="68"/>
        <v>994027.10500000021</v>
      </c>
      <c r="F522" s="153">
        <f t="shared" ca="1" si="68"/>
        <v>1200332.5080000006</v>
      </c>
      <c r="G522" s="153">
        <f t="shared" ca="1" si="68"/>
        <v>1259409.7589999994</v>
      </c>
      <c r="H522" s="156">
        <f t="shared" ca="1" si="69"/>
        <v>62199.47099999967</v>
      </c>
      <c r="I522" s="156">
        <f t="shared" ca="1" si="70"/>
        <v>-74676.403000000631</v>
      </c>
      <c r="J522" s="156">
        <f t="shared" ca="1" si="71"/>
        <v>337962.96000000089</v>
      </c>
    </row>
    <row r="523" spans="1:10">
      <c r="A523" s="152" t="s">
        <v>49</v>
      </c>
      <c r="B523" s="153">
        <f t="shared" ca="1" si="68"/>
        <v>1084656.5710000002</v>
      </c>
      <c r="C523" s="153">
        <f t="shared" ca="1" si="68"/>
        <v>1247090.9460000002</v>
      </c>
      <c r="D523" s="153" t="str">
        <f t="shared" ca="1" si="68"/>
        <v/>
      </c>
      <c r="E523" s="153">
        <f t="shared" ca="1" si="68"/>
        <v>994781.69899999979</v>
      </c>
      <c r="F523" s="153">
        <f t="shared" ca="1" si="68"/>
        <v>1069038.7710000002</v>
      </c>
      <c r="G523" s="153" t="str">
        <f t="shared" ca="1" si="68"/>
        <v/>
      </c>
      <c r="H523" s="156">
        <f t="shared" ca="1" si="69"/>
        <v>89874.87200000044</v>
      </c>
      <c r="I523" s="156">
        <f t="shared" ca="1" si="70"/>
        <v>178052.17500000005</v>
      </c>
      <c r="J523" s="156" t="str">
        <f t="shared" ca="1" si="71"/>
        <v/>
      </c>
    </row>
    <row r="524" spans="1:10">
      <c r="A524" s="152" t="s">
        <v>50</v>
      </c>
      <c r="B524" s="153">
        <f t="shared" ca="1" si="68"/>
        <v>1009449.8440000005</v>
      </c>
      <c r="C524" s="153">
        <f t="shared" ca="1" si="68"/>
        <v>1044839.2579999999</v>
      </c>
      <c r="D524" s="153" t="str">
        <f t="shared" ca="1" si="68"/>
        <v/>
      </c>
      <c r="E524" s="153">
        <f t="shared" ca="1" si="68"/>
        <v>929865.80500000017</v>
      </c>
      <c r="F524" s="153">
        <f t="shared" ca="1" si="68"/>
        <v>1059055.2399999993</v>
      </c>
      <c r="G524" s="153" t="str">
        <f t="shared" ca="1" si="68"/>
        <v/>
      </c>
      <c r="H524" s="156">
        <f t="shared" ca="1" si="69"/>
        <v>79584.039000000339</v>
      </c>
      <c r="I524" s="156">
        <f t="shared" ca="1" si="70"/>
        <v>-14215.981999999378</v>
      </c>
      <c r="J524" s="156" t="str">
        <f t="shared" ca="1" si="71"/>
        <v/>
      </c>
    </row>
    <row r="525" spans="1:10">
      <c r="A525" s="152" t="s">
        <v>51</v>
      </c>
      <c r="B525" s="153">
        <f t="shared" ca="1" si="68"/>
        <v>894284.85499999905</v>
      </c>
      <c r="C525" s="153">
        <f t="shared" ca="1" si="68"/>
        <v>1048693.5830000001</v>
      </c>
      <c r="D525" s="153" t="str">
        <f t="shared" ca="1" si="68"/>
        <v/>
      </c>
      <c r="E525" s="153">
        <f t="shared" ca="1" si="68"/>
        <v>1247630.1900000004</v>
      </c>
      <c r="F525" s="153">
        <f t="shared" ca="1" si="68"/>
        <v>1042251.9680000003</v>
      </c>
      <c r="G525" s="153" t="str">
        <f t="shared" ca="1" si="68"/>
        <v/>
      </c>
      <c r="H525" s="156">
        <f t="shared" ca="1" si="69"/>
        <v>-353345.33500000136</v>
      </c>
      <c r="I525" s="156">
        <f t="shared" ca="1" si="70"/>
        <v>6441.6149999997579</v>
      </c>
      <c r="J525" s="156" t="str">
        <f t="shared" ca="1" si="71"/>
        <v/>
      </c>
    </row>
    <row r="526" spans="1:10">
      <c r="A526" s="152" t="s">
        <v>52</v>
      </c>
      <c r="B526" s="153">
        <f t="shared" ca="1" si="68"/>
        <v>1144151.0240000007</v>
      </c>
      <c r="C526" s="153">
        <f t="shared" ca="1" si="68"/>
        <v>1042398.9870000002</v>
      </c>
      <c r="D526" s="153" t="str">
        <f t="shared" ca="1" si="68"/>
        <v/>
      </c>
      <c r="E526" s="153">
        <f t="shared" ca="1" si="68"/>
        <v>1415572.0099999993</v>
      </c>
      <c r="F526" s="153">
        <f t="shared" ca="1" si="68"/>
        <v>1274735.4699999993</v>
      </c>
      <c r="G526" s="153" t="str">
        <f t="shared" ca="1" si="68"/>
        <v/>
      </c>
      <c r="H526" s="156">
        <f t="shared" ca="1" si="69"/>
        <v>-271420.98599999864</v>
      </c>
      <c r="I526" s="156">
        <f t="shared" ca="1" si="70"/>
        <v>-232336.48299999908</v>
      </c>
      <c r="J526" s="156" t="str">
        <f t="shared" ca="1" si="71"/>
        <v/>
      </c>
    </row>
    <row r="527" spans="1:10">
      <c r="A527" s="152" t="s">
        <v>53</v>
      </c>
      <c r="B527" s="153">
        <f t="shared" ca="1" si="68"/>
        <v>1072959.6600000001</v>
      </c>
      <c r="C527" s="153">
        <f t="shared" ca="1" si="68"/>
        <v>1138266.5559999994</v>
      </c>
      <c r="D527" s="153" t="str">
        <f t="shared" ca="1" si="68"/>
        <v/>
      </c>
      <c r="E527" s="153">
        <f t="shared" ca="1" si="68"/>
        <v>1092974.6100000003</v>
      </c>
      <c r="F527" s="153">
        <f t="shared" ca="1" si="68"/>
        <v>1214492.2050000015</v>
      </c>
      <c r="G527" s="153" t="str">
        <f t="shared" ca="1" si="68"/>
        <v/>
      </c>
      <c r="H527" s="156">
        <f t="shared" ca="1" si="69"/>
        <v>-20014.950000000186</v>
      </c>
      <c r="I527" s="156">
        <f t="shared" ca="1" si="70"/>
        <v>-76225.649000002071</v>
      </c>
      <c r="J527" s="156" t="str">
        <f t="shared" ca="1" si="71"/>
        <v/>
      </c>
    </row>
    <row r="528" spans="1:10">
      <c r="A528" s="152" t="s">
        <v>54</v>
      </c>
      <c r="B528" s="153">
        <f t="shared" ca="1" si="68"/>
        <v>1201924.0579999997</v>
      </c>
      <c r="C528" s="153">
        <f t="shared" ca="1" si="68"/>
        <v>1154996.5850000004</v>
      </c>
      <c r="D528" s="153" t="str">
        <f t="shared" ca="1" si="68"/>
        <v/>
      </c>
      <c r="E528" s="153">
        <f t="shared" ca="1" si="68"/>
        <v>1857192.0439999998</v>
      </c>
      <c r="F528" s="153">
        <f t="shared" ca="1" si="68"/>
        <v>2078569.3149999981</v>
      </c>
      <c r="G528" s="153" t="str">
        <f t="shared" ca="1" si="68"/>
        <v/>
      </c>
      <c r="H528" s="156">
        <f t="shared" ca="1" si="69"/>
        <v>-655267.98600000003</v>
      </c>
      <c r="I528" s="156">
        <f t="shared" ca="1" si="70"/>
        <v>-923572.72999999765</v>
      </c>
      <c r="J528" s="156" t="str">
        <f t="shared" ca="1" si="71"/>
        <v/>
      </c>
    </row>
    <row r="529" spans="1:10">
      <c r="A529" s="165" t="s">
        <v>101</v>
      </c>
      <c r="B529" s="156">
        <f t="shared" ref="B529:G529" ca="1" si="72">SUM(B517:B528)</f>
        <v>12225073.605999999</v>
      </c>
      <c r="C529" s="156">
        <f t="shared" ca="1" si="72"/>
        <v>13280106.188000001</v>
      </c>
      <c r="D529" s="156">
        <f t="shared" ca="1" si="72"/>
        <v>7856619.4740000004</v>
      </c>
      <c r="E529" s="156">
        <f t="shared" ca="1" si="72"/>
        <v>13770795.457000002</v>
      </c>
      <c r="F529" s="156">
        <f t="shared" ca="1" si="72"/>
        <v>14559694.107999997</v>
      </c>
      <c r="G529" s="156">
        <f t="shared" ca="1" si="72"/>
        <v>7392254.8619999997</v>
      </c>
      <c r="H529" s="165" t="s">
        <v>102</v>
      </c>
      <c r="I529" s="165" t="s">
        <v>102</v>
      </c>
      <c r="J529" s="165" t="s">
        <v>102</v>
      </c>
    </row>
    <row r="530" spans="1:10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</row>
    <row r="531" spans="1:10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</row>
    <row r="532" spans="1:10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</row>
    <row r="533" spans="1:10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</row>
    <row r="534" spans="1:10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</row>
    <row r="535" spans="1:10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</row>
    <row r="536" spans="1:10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</row>
    <row r="537" spans="1:10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</row>
    <row r="538" spans="1:10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</row>
    <row r="539" spans="1:10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</row>
    <row r="540" spans="1:10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</row>
    <row r="541" spans="1:10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</row>
    <row r="542" spans="1:10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</row>
    <row r="543" spans="1:10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</row>
    <row r="544" spans="1:10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</row>
    <row r="545" spans="1:10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</row>
    <row r="546" spans="1:10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</row>
    <row r="547" spans="1:10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</row>
    <row r="548" spans="1:10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</row>
    <row r="549" spans="1:10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</row>
    <row r="550" spans="1:10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</row>
    <row r="551" spans="1:10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</row>
    <row r="552" spans="1:10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</row>
    <row r="553" spans="1:10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</row>
    <row r="554" spans="1:10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</row>
    <row r="555" spans="1:10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</row>
    <row r="556" spans="1:10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</row>
    <row r="557" spans="1:10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</row>
    <row r="558" spans="1:10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</row>
    <row r="559" spans="1:10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</row>
    <row r="560" spans="1:10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</row>
    <row r="561" spans="1:10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</row>
    <row r="562" spans="1:10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</row>
    <row r="563" spans="1:10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</row>
    <row r="564" spans="1:10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</row>
    <row r="565" spans="1:10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</row>
    <row r="566" spans="1:10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</row>
    <row r="567" spans="1:10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</row>
    <row r="568" spans="1:10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</row>
    <row r="569" spans="1:10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</row>
    <row r="570" spans="1:10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</row>
    <row r="571" spans="1:10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</row>
    <row r="572" spans="1:10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</row>
    <row r="573" spans="1:10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</row>
    <row r="574" spans="1:10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</row>
    <row r="575" spans="1:10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</row>
    <row r="576" spans="1:10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</row>
    <row r="577" spans="1:10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</row>
    <row r="578" spans="1:10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</row>
    <row r="579" spans="1:10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</row>
    <row r="580" spans="1:10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</row>
    <row r="581" spans="1:10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</row>
    <row r="582" spans="1:10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</row>
    <row r="583" spans="1:10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</row>
    <row r="584" spans="1:10">
      <c r="A584" s="265" t="s">
        <v>145</v>
      </c>
      <c r="B584" s="266"/>
      <c r="C584" s="266"/>
      <c r="D584" s="266"/>
      <c r="E584" s="266"/>
      <c r="F584" s="266"/>
      <c r="G584" s="266"/>
      <c r="H584" s="266"/>
      <c r="I584" s="266"/>
      <c r="J584" s="267"/>
    </row>
    <row r="585" spans="1:10">
      <c r="A585" s="144" t="s">
        <v>39</v>
      </c>
      <c r="B585" s="271" t="s">
        <v>96</v>
      </c>
      <c r="C585" s="272"/>
      <c r="D585" s="273"/>
      <c r="E585" s="271" t="s">
        <v>97</v>
      </c>
      <c r="F585" s="272"/>
      <c r="G585" s="273"/>
      <c r="H585" s="271" t="s">
        <v>98</v>
      </c>
      <c r="I585" s="272"/>
      <c r="J585" s="273"/>
    </row>
    <row r="586" spans="1:10">
      <c r="A586" s="146">
        <v>1</v>
      </c>
      <c r="B586" s="147">
        <v>2</v>
      </c>
      <c r="C586" s="147">
        <v>3</v>
      </c>
      <c r="D586" s="147">
        <v>4</v>
      </c>
      <c r="E586" s="147">
        <v>5</v>
      </c>
      <c r="F586" s="147">
        <v>6</v>
      </c>
      <c r="G586" s="147">
        <v>7</v>
      </c>
      <c r="H586" s="163" t="s">
        <v>118</v>
      </c>
      <c r="I586" s="163" t="s">
        <v>119</v>
      </c>
      <c r="J586" s="163" t="s">
        <v>120</v>
      </c>
    </row>
    <row r="587" spans="1:10">
      <c r="A587" s="148"/>
      <c r="B587" s="147" t="s">
        <v>105</v>
      </c>
      <c r="C587" s="147" t="s">
        <v>90</v>
      </c>
      <c r="D587" s="147" t="s">
        <v>42</v>
      </c>
      <c r="E587" s="147" t="s">
        <v>105</v>
      </c>
      <c r="F587" s="147" t="s">
        <v>90</v>
      </c>
      <c r="G587" s="147" t="s">
        <v>42</v>
      </c>
      <c r="H587" s="147" t="s">
        <v>105</v>
      </c>
      <c r="I587" s="147" t="s">
        <v>90</v>
      </c>
      <c r="J587" s="147" t="s">
        <v>42</v>
      </c>
    </row>
    <row r="588" spans="1:10">
      <c r="A588" s="150"/>
      <c r="B588" s="144">
        <v>2022</v>
      </c>
      <c r="C588" s="144">
        <v>2023</v>
      </c>
      <c r="D588" s="144">
        <v>2024</v>
      </c>
      <c r="E588" s="144">
        <v>2022</v>
      </c>
      <c r="F588" s="144">
        <v>2023</v>
      </c>
      <c r="G588" s="144">
        <v>2024</v>
      </c>
      <c r="H588" s="144">
        <v>2022</v>
      </c>
      <c r="I588" s="144">
        <v>2023</v>
      </c>
      <c r="J588" s="144">
        <v>2024</v>
      </c>
    </row>
    <row r="589" spans="1:10">
      <c r="A589" s="152" t="s">
        <v>45</v>
      </c>
      <c r="B589" s="153">
        <f t="shared" ref="B589:G589" ca="1" si="73">IFERROR(B298+B444,"")</f>
        <v>2.7108244718341004</v>
      </c>
      <c r="C589" s="153">
        <f t="shared" ca="1" si="73"/>
        <v>2.7428710702435963</v>
      </c>
      <c r="D589" s="153">
        <f t="shared" ca="1" si="73"/>
        <v>3.2004415871223082</v>
      </c>
      <c r="E589" s="153">
        <f t="shared" ca="1" si="73"/>
        <v>2.4868439915639446</v>
      </c>
      <c r="F589" s="153">
        <f t="shared" ca="1" si="73"/>
        <v>2.4276040441906881</v>
      </c>
      <c r="G589" s="153">
        <f t="shared" ca="1" si="73"/>
        <v>2.8499930165557266</v>
      </c>
      <c r="H589" s="153">
        <f ca="1">IFERROR(B589-E589,"")</f>
        <v>0.22398048027015571</v>
      </c>
      <c r="I589" s="153">
        <f ca="1">IFERROR(C589-F589,"")</f>
        <v>0.31526702605290824</v>
      </c>
      <c r="J589" s="153">
        <f ca="1">IFERROR(D589-G589,"")</f>
        <v>0.35044857056658163</v>
      </c>
    </row>
    <row r="590" spans="1:10">
      <c r="A590" s="152" t="s">
        <v>46</v>
      </c>
      <c r="B590" s="153">
        <f t="shared" ref="B590:B600" ca="1" si="74">IFERROR(B299+B445,"")</f>
        <v>2.5506141753542755</v>
      </c>
      <c r="C590" s="153">
        <f t="shared" ref="C590:G600" ca="1" si="75">IFERROR(C299+C445,"")</f>
        <v>2.7691098637535081</v>
      </c>
      <c r="D590" s="153">
        <f t="shared" ca="1" si="75"/>
        <v>2.7783781287263269</v>
      </c>
      <c r="E590" s="153">
        <f t="shared" ca="1" si="75"/>
        <v>2.7888498250685849</v>
      </c>
      <c r="F590" s="153">
        <f t="shared" ca="1" si="75"/>
        <v>3.0778320477858063</v>
      </c>
      <c r="G590" s="153">
        <f t="shared" ca="1" si="75"/>
        <v>2.9470453744349321</v>
      </c>
      <c r="H590" s="153">
        <f t="shared" ref="H590:H600" ca="1" si="76">IFERROR(B590-E590,"")</f>
        <v>-0.23823564971430944</v>
      </c>
      <c r="I590" s="153">
        <f t="shared" ref="I590:I600" ca="1" si="77">IFERROR(C590-F590,"")</f>
        <v>-0.30872218403229823</v>
      </c>
      <c r="J590" s="153">
        <f t="shared" ref="J590:J600" ca="1" si="78">IFERROR(D590-G590,"")</f>
        <v>-0.16866724570860514</v>
      </c>
    </row>
    <row r="591" spans="1:10">
      <c r="A591" s="152" t="s">
        <v>22</v>
      </c>
      <c r="B591" s="153">
        <f t="shared" ca="1" si="74"/>
        <v>2.0279465657789872</v>
      </c>
      <c r="C591" s="153">
        <f t="shared" ca="1" si="75"/>
        <v>1.9891225419380887</v>
      </c>
      <c r="D591" s="153">
        <f t="shared" ca="1" si="75"/>
        <v>2.6191293962969411</v>
      </c>
      <c r="E591" s="153">
        <f t="shared" ca="1" si="75"/>
        <v>2.8556565542704204</v>
      </c>
      <c r="F591" s="153">
        <f t="shared" ca="1" si="75"/>
        <v>2.8446440531646049</v>
      </c>
      <c r="G591" s="153">
        <f t="shared" ca="1" si="75"/>
        <v>2.70396165870015</v>
      </c>
      <c r="H591" s="153">
        <f t="shared" ca="1" si="76"/>
        <v>-0.82770998849143318</v>
      </c>
      <c r="I591" s="153">
        <f t="shared" ca="1" si="77"/>
        <v>-0.85552151122651621</v>
      </c>
      <c r="J591" s="153">
        <f t="shared" ca="1" si="78"/>
        <v>-8.4832262403208958E-2</v>
      </c>
    </row>
    <row r="592" spans="1:10">
      <c r="A592" s="152" t="s">
        <v>47</v>
      </c>
      <c r="B592" s="153">
        <f t="shared" ca="1" si="74"/>
        <v>2.8383193829592921</v>
      </c>
      <c r="C592" s="153">
        <f t="shared" ca="1" si="75"/>
        <v>3.1092957012443323</v>
      </c>
      <c r="D592" s="153">
        <f t="shared" ca="1" si="75"/>
        <v>3.090494070493818</v>
      </c>
      <c r="E592" s="153">
        <f t="shared" ca="1" si="75"/>
        <v>2.826694894181597</v>
      </c>
      <c r="F592" s="153">
        <f t="shared" ca="1" si="75"/>
        <v>2.8889805251545253</v>
      </c>
      <c r="G592" s="153">
        <f t="shared" ca="1" si="75"/>
        <v>3.4332205325416236</v>
      </c>
      <c r="H592" s="153">
        <f t="shared" ca="1" si="76"/>
        <v>1.1624488777695063E-2</v>
      </c>
      <c r="I592" s="153">
        <f t="shared" ca="1" si="77"/>
        <v>0.220315176089807</v>
      </c>
      <c r="J592" s="153">
        <f t="shared" ca="1" si="78"/>
        <v>-0.34272646204780566</v>
      </c>
    </row>
    <row r="593" spans="1:10">
      <c r="A593" s="152" t="s">
        <v>23</v>
      </c>
      <c r="B593" s="153">
        <f t="shared" ca="1" si="74"/>
        <v>2.2762911903701184</v>
      </c>
      <c r="C593" s="153">
        <f t="shared" ca="1" si="75"/>
        <v>2.9668726848941982</v>
      </c>
      <c r="D593" s="153">
        <f t="shared" ca="1" si="75"/>
        <v>3.702061879176906</v>
      </c>
      <c r="E593" s="153">
        <f t="shared" ca="1" si="75"/>
        <v>2.6894472404878345</v>
      </c>
      <c r="F593" s="153">
        <f t="shared" ca="1" si="75"/>
        <v>2.6927623289235694</v>
      </c>
      <c r="G593" s="153">
        <f t="shared" ca="1" si="75"/>
        <v>2.7047255598286175</v>
      </c>
      <c r="H593" s="153">
        <f t="shared" ca="1" si="76"/>
        <v>-0.41315605011771606</v>
      </c>
      <c r="I593" s="153">
        <f t="shared" ca="1" si="77"/>
        <v>0.27411035597062883</v>
      </c>
      <c r="J593" s="153">
        <f t="shared" ca="1" si="78"/>
        <v>0.99733631934828848</v>
      </c>
    </row>
    <row r="594" spans="1:10">
      <c r="A594" s="152" t="s">
        <v>48</v>
      </c>
      <c r="B594" s="153">
        <f t="shared" ca="1" si="74"/>
        <v>2.7515798221896848</v>
      </c>
      <c r="C594" s="153">
        <f t="shared" ca="1" si="75"/>
        <v>2.7898650883928759</v>
      </c>
      <c r="D594" s="153">
        <f t="shared" ca="1" si="75"/>
        <v>3.9589838869032778</v>
      </c>
      <c r="E594" s="153">
        <f t="shared" ca="1" si="75"/>
        <v>2.5895437465565418</v>
      </c>
      <c r="F594" s="153">
        <f t="shared" ca="1" si="75"/>
        <v>2.9749456727125945</v>
      </c>
      <c r="G594" s="153">
        <f t="shared" ca="1" si="75"/>
        <v>3.0061792403282026</v>
      </c>
      <c r="H594" s="153">
        <f t="shared" ca="1" si="76"/>
        <v>0.16203607563314293</v>
      </c>
      <c r="I594" s="153">
        <f t="shared" ca="1" si="77"/>
        <v>-0.18508058431971852</v>
      </c>
      <c r="J594" s="153">
        <f t="shared" ca="1" si="78"/>
        <v>0.95280464657507524</v>
      </c>
    </row>
    <row r="595" spans="1:10">
      <c r="A595" s="152" t="s">
        <v>49</v>
      </c>
      <c r="B595" s="153">
        <f t="shared" ca="1" si="74"/>
        <v>2.8256429089974477</v>
      </c>
      <c r="C595" s="153">
        <f t="shared" ca="1" si="75"/>
        <v>3.0908334053731674</v>
      </c>
      <c r="D595" s="153" t="str">
        <f t="shared" ca="1" si="75"/>
        <v/>
      </c>
      <c r="E595" s="153">
        <f t="shared" ca="1" si="75"/>
        <v>2.5915095422215284</v>
      </c>
      <c r="F595" s="153">
        <f t="shared" ca="1" si="75"/>
        <v>2.6495427263296607</v>
      </c>
      <c r="G595" s="153" t="str">
        <f t="shared" ca="1" si="75"/>
        <v/>
      </c>
      <c r="H595" s="153">
        <f t="shared" ca="1" si="76"/>
        <v>0.23413336677591934</v>
      </c>
      <c r="I595" s="153">
        <f t="shared" ca="1" si="77"/>
        <v>0.44129067904350672</v>
      </c>
      <c r="J595" s="153" t="str">
        <f t="shared" ca="1" si="78"/>
        <v/>
      </c>
    </row>
    <row r="596" spans="1:10">
      <c r="A596" s="152" t="s">
        <v>50</v>
      </c>
      <c r="B596" s="153">
        <f t="shared" ca="1" si="74"/>
        <v>2.6297215818804833</v>
      </c>
      <c r="C596" s="153">
        <f t="shared" ca="1" si="75"/>
        <v>2.5895658149311211</v>
      </c>
      <c r="D596" s="153" t="str">
        <f t="shared" ca="1" si="75"/>
        <v/>
      </c>
      <c r="E596" s="153">
        <f t="shared" ca="1" si="75"/>
        <v>2.422396902823404</v>
      </c>
      <c r="F596" s="153">
        <f t="shared" ca="1" si="75"/>
        <v>2.6247991972251028</v>
      </c>
      <c r="G596" s="153" t="str">
        <f t="shared" ca="1" si="75"/>
        <v/>
      </c>
      <c r="H596" s="153">
        <f t="shared" ca="1" si="76"/>
        <v>0.2073246790570793</v>
      </c>
      <c r="I596" s="153">
        <f t="shared" ca="1" si="77"/>
        <v>-3.5233382293981652E-2</v>
      </c>
      <c r="J596" s="153" t="str">
        <f t="shared" ca="1" si="78"/>
        <v/>
      </c>
    </row>
    <row r="597" spans="1:10">
      <c r="A597" s="152" t="s">
        <v>51</v>
      </c>
      <c r="B597" s="153">
        <f t="shared" ca="1" si="74"/>
        <v>2.3297048362735246</v>
      </c>
      <c r="C597" s="153">
        <f t="shared" ca="1" si="75"/>
        <v>2.5991185075421743</v>
      </c>
      <c r="D597" s="153" t="str">
        <f t="shared" ca="1" si="75"/>
        <v/>
      </c>
      <c r="E597" s="153">
        <f t="shared" ca="1" si="75"/>
        <v>3.2502060962710373</v>
      </c>
      <c r="F597" s="153">
        <f t="shared" ca="1" si="75"/>
        <v>2.5831533857598274</v>
      </c>
      <c r="G597" s="153" t="str">
        <f t="shared" ca="1" si="75"/>
        <v/>
      </c>
      <c r="H597" s="153">
        <f t="shared" ca="1" si="76"/>
        <v>-0.92050125999751264</v>
      </c>
      <c r="I597" s="153">
        <f t="shared" ca="1" si="77"/>
        <v>1.5965121782346881E-2</v>
      </c>
      <c r="J597" s="153" t="str">
        <f t="shared" ca="1" si="78"/>
        <v/>
      </c>
    </row>
    <row r="598" spans="1:10">
      <c r="A598" s="152" t="s">
        <v>52</v>
      </c>
      <c r="B598" s="153">
        <f t="shared" ca="1" si="74"/>
        <v>2.9806321320739686</v>
      </c>
      <c r="C598" s="153">
        <f t="shared" ca="1" si="75"/>
        <v>2.5835177627428227</v>
      </c>
      <c r="D598" s="153" t="str">
        <f t="shared" ca="1" si="75"/>
        <v/>
      </c>
      <c r="E598" s="153">
        <f t="shared" ca="1" si="75"/>
        <v>3.6877119626390589</v>
      </c>
      <c r="F598" s="153">
        <f t="shared" ca="1" si="75"/>
        <v>3.1593485513846895</v>
      </c>
      <c r="G598" s="153" t="str">
        <f t="shared" ca="1" si="75"/>
        <v/>
      </c>
      <c r="H598" s="153">
        <f t="shared" ca="1" si="76"/>
        <v>-0.70707983056509027</v>
      </c>
      <c r="I598" s="153">
        <f t="shared" ca="1" si="77"/>
        <v>-0.57583078864186676</v>
      </c>
      <c r="J598" s="153" t="str">
        <f t="shared" ca="1" si="78"/>
        <v/>
      </c>
    </row>
    <row r="599" spans="1:10">
      <c r="A599" s="152" t="s">
        <v>53</v>
      </c>
      <c r="B599" s="153">
        <f t="shared" ca="1" si="74"/>
        <v>2.795171242197096</v>
      </c>
      <c r="C599" s="153">
        <f t="shared" ca="1" si="75"/>
        <v>2.8211192670336849</v>
      </c>
      <c r="D599" s="153" t="str">
        <f t="shared" ca="1" si="75"/>
        <v/>
      </c>
      <c r="E599" s="153">
        <f t="shared" ca="1" si="75"/>
        <v>2.847312263653591</v>
      </c>
      <c r="F599" s="153">
        <f t="shared" ca="1" si="75"/>
        <v>3.0100395563126163</v>
      </c>
      <c r="G599" s="153" t="str">
        <f t="shared" ca="1" si="75"/>
        <v/>
      </c>
      <c r="H599" s="153">
        <f t="shared" ca="1" si="76"/>
        <v>-5.2141021456495018E-2</v>
      </c>
      <c r="I599" s="153">
        <f t="shared" ca="1" si="77"/>
        <v>-0.18892028927893145</v>
      </c>
      <c r="J599" s="153" t="str">
        <f t="shared" ca="1" si="78"/>
        <v/>
      </c>
    </row>
    <row r="600" spans="1:10">
      <c r="A600" s="152" t="s">
        <v>54</v>
      </c>
      <c r="B600" s="153">
        <f t="shared" ca="1" si="74"/>
        <v>3.1311368800448967</v>
      </c>
      <c r="C600" s="153">
        <f t="shared" ca="1" si="75"/>
        <v>2.8625835505103012</v>
      </c>
      <c r="D600" s="153" t="str">
        <f t="shared" ca="1" si="75"/>
        <v/>
      </c>
      <c r="E600" s="153">
        <f t="shared" ca="1" si="75"/>
        <v>4.838177972717113</v>
      </c>
      <c r="F600" s="153">
        <f t="shared" ca="1" si="75"/>
        <v>5.1515982012314403</v>
      </c>
      <c r="G600" s="153" t="str">
        <f t="shared" ca="1" si="75"/>
        <v/>
      </c>
      <c r="H600" s="153">
        <f t="shared" ca="1" si="76"/>
        <v>-1.7070410926722164</v>
      </c>
      <c r="I600" s="153">
        <f t="shared" ca="1" si="77"/>
        <v>-2.2890146507211391</v>
      </c>
      <c r="J600" s="153" t="str">
        <f t="shared" ca="1" si="78"/>
        <v/>
      </c>
    </row>
    <row r="601" spans="1:10">
      <c r="A601" s="165" t="s">
        <v>101</v>
      </c>
      <c r="B601" s="153">
        <f t="shared" ref="B601:G601" ca="1" si="79">SUM(B589:B600)</f>
        <v>31.847585189953875</v>
      </c>
      <c r="C601" s="153">
        <f t="shared" ca="1" si="79"/>
        <v>32.913875258599873</v>
      </c>
      <c r="D601" s="153">
        <f t="shared" ca="1" si="79"/>
        <v>19.349488948719578</v>
      </c>
      <c r="E601" s="153">
        <f t="shared" ca="1" si="79"/>
        <v>35.874350992454659</v>
      </c>
      <c r="F601" s="153">
        <f t="shared" ca="1" si="79"/>
        <v>36.085250290175125</v>
      </c>
      <c r="G601" s="153">
        <f t="shared" ca="1" si="79"/>
        <v>17.645125382389253</v>
      </c>
      <c r="H601" s="165" t="s">
        <v>102</v>
      </c>
      <c r="I601" s="165" t="s">
        <v>102</v>
      </c>
      <c r="J601" s="165" t="s">
        <v>102</v>
      </c>
    </row>
    <row r="602" spans="1:10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1:10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1:10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1:10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1:10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1:10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1:10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1:10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1:10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1:10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1:10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1:10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1:10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1:10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1:10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1:10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1:10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1:10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1:10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1:10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1:10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1:10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1:10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1:10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1:10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1:10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1:10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1:10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1:10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1:10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1:10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1:10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1:10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1:10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1:10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1:10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1:10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1:10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1:10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1:10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1:10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1:10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1:10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1:10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1:10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1:10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1:10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1:10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1:10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1:10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1:10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1:10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1:10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1:10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1:10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1:10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1:10" ht="15" customHeight="1">
      <c r="A658" s="265" t="s">
        <v>111</v>
      </c>
      <c r="B658" s="266"/>
      <c r="C658" s="266"/>
      <c r="D658" s="266"/>
      <c r="E658" s="266"/>
      <c r="F658" s="266"/>
      <c r="G658" s="266"/>
      <c r="H658" s="266"/>
      <c r="I658" s="266"/>
      <c r="J658" s="267"/>
    </row>
    <row r="659" spans="1:10">
      <c r="A659" s="144" t="s">
        <v>39</v>
      </c>
      <c r="B659" s="159"/>
      <c r="C659" s="160" t="s">
        <v>92</v>
      </c>
      <c r="D659" s="161"/>
      <c r="E659" s="162"/>
      <c r="F659" s="160" t="s">
        <v>93</v>
      </c>
      <c r="G659" s="161"/>
      <c r="H659" s="162"/>
      <c r="I659" s="160" t="s">
        <v>94</v>
      </c>
      <c r="J659" s="161"/>
    </row>
    <row r="660" spans="1:10">
      <c r="A660" s="146">
        <v>1</v>
      </c>
      <c r="B660" s="147">
        <v>2</v>
      </c>
      <c r="C660" s="147">
        <v>3</v>
      </c>
      <c r="D660" s="147">
        <v>4</v>
      </c>
      <c r="E660" s="147">
        <v>5</v>
      </c>
      <c r="F660" s="147">
        <v>6</v>
      </c>
      <c r="G660" s="147">
        <v>7</v>
      </c>
      <c r="H660" s="163" t="s">
        <v>118</v>
      </c>
      <c r="I660" s="163" t="s">
        <v>119</v>
      </c>
      <c r="J660" s="163" t="s">
        <v>120</v>
      </c>
    </row>
    <row r="661" spans="1:10">
      <c r="A661" s="148"/>
      <c r="B661" s="147" t="s">
        <v>105</v>
      </c>
      <c r="C661" s="147" t="s">
        <v>90</v>
      </c>
      <c r="D661" s="147" t="s">
        <v>42</v>
      </c>
      <c r="E661" s="147" t="s">
        <v>105</v>
      </c>
      <c r="F661" s="147" t="s">
        <v>90</v>
      </c>
      <c r="G661" s="147" t="s">
        <v>42</v>
      </c>
      <c r="H661" s="147" t="s">
        <v>105</v>
      </c>
      <c r="I661" s="147" t="s">
        <v>90</v>
      </c>
      <c r="J661" s="147" t="s">
        <v>42</v>
      </c>
    </row>
    <row r="662" spans="1:10">
      <c r="A662" s="150"/>
      <c r="B662" s="144">
        <v>2022</v>
      </c>
      <c r="C662" s="144">
        <v>2023</v>
      </c>
      <c r="D662" s="144">
        <v>2024</v>
      </c>
      <c r="E662" s="144">
        <v>2022</v>
      </c>
      <c r="F662" s="144">
        <v>2023</v>
      </c>
      <c r="G662" s="144">
        <v>2024</v>
      </c>
      <c r="H662" s="144">
        <v>2022</v>
      </c>
      <c r="I662" s="144">
        <v>2023</v>
      </c>
      <c r="J662" s="144">
        <v>2024</v>
      </c>
    </row>
    <row r="663" spans="1:10">
      <c r="A663" s="152" t="s">
        <v>45</v>
      </c>
      <c r="B663" s="156">
        <f ca="1">IF(INDIRECT(ADDRESS(ROW('3'!BU$33),COLUMN('3'!BU$6)+ROW(A1)+24,1,1,"3"))="","",INDIRECT(ADDRESS(ROW('3'!BU$33),COLUMN('3'!BU$6)+ROW(A1)+24,1,1,"3")))</f>
        <v>190252.34599999999</v>
      </c>
      <c r="C663" s="156">
        <f ca="1">IF(INDIRECT(ADDRESS(ROW('3'!BU$33),COLUMN('3'!BU$6)+ROW(A1)+36,1,1,"3"))="","",INDIRECT(ADDRESS(ROW('3'!BU$33),COLUMN('3'!BU$6)+ROW(A1)+36,1,1,"3")))</f>
        <v>306465.26699999999</v>
      </c>
      <c r="D663" s="156">
        <f ca="1">IF(INDIRECT(ADDRESS(ROW('3'!BU$33),COLUMN('3'!BU$6)+ROW(A1)+48,1,1,"3"))="","",INDIRECT(ADDRESS(ROW('3'!BU$33),COLUMN('3'!BU$6)+ROW(A1)+48,1,1,"3")))</f>
        <v>330116.00300000003</v>
      </c>
      <c r="E663" s="156">
        <f ca="1">IF(INDIRECT(ADDRESS(ROW('3'!BU$34),COLUMN('3'!BU$6)+ROW(A1)+24,1,1,"3"))="","",INDIRECT(ADDRESS(ROW('3'!BU$34),COLUMN('3'!BU$6)+ROW(A1)+24,1,1,"3")))</f>
        <v>173548.42300000001</v>
      </c>
      <c r="F663" s="156">
        <f ca="1">IF(INDIRECT(ADDRESS(ROW('3'!BU$34),COLUMN('3'!BU$6)+ROW(A1)+36,1,1,"3"))="","",INDIRECT(ADDRESS(ROW('3'!BU$34),COLUMN('3'!BU$6)+ROW(A1)+36,1,1,"3")))</f>
        <v>221986.16899999999</v>
      </c>
      <c r="G663" s="156">
        <f ca="1">IF(INDIRECT(ADDRESS(ROW('3'!BU$34),COLUMN('3'!BU$6)+ROW(A1)+48,1,1,"3"))="","",INDIRECT(ADDRESS(ROW('3'!BU$34),COLUMN('3'!BU$6)+ROW(A1)+48,1,1,"3")))</f>
        <v>243159.27299999999</v>
      </c>
      <c r="H663" s="156">
        <f ca="1">IFERROR(B663-E663,"")</f>
        <v>16703.922999999981</v>
      </c>
      <c r="I663" s="156">
        <f ca="1">IFERROR(C663-F663,"")</f>
        <v>84479.097999999998</v>
      </c>
      <c r="J663" s="156">
        <f ca="1">IFERROR(D663-G663,"")</f>
        <v>86956.73000000004</v>
      </c>
    </row>
    <row r="664" spans="1:10">
      <c r="A664" s="152" t="s">
        <v>46</v>
      </c>
      <c r="B664" s="156">
        <f ca="1">IF(INDIRECT(ADDRESS(ROW('3'!BU$33),COLUMN('3'!BU$6)+ROW(A2)+24,1,1,"3"))="","",INDIRECT(ADDRESS(ROW('3'!BU$33),COLUMN('3'!BU$6)+ROW(A2)+24,1,1,"3")))</f>
        <v>356152.10499999998</v>
      </c>
      <c r="C664" s="156">
        <f ca="1">IF(INDIRECT(ADDRESS(ROW('3'!BU$33),COLUMN('3'!BU$6)+ROW(A2)+36,1,1,"3"))="","",INDIRECT(ADDRESS(ROW('3'!BU$33),COLUMN('3'!BU$6)+ROW(A2)+36,1,1,"3")))</f>
        <v>292294.04399999999</v>
      </c>
      <c r="D664" s="156">
        <f ca="1">IF(INDIRECT(ADDRESS(ROW('3'!BU$33),COLUMN('3'!BU$6)+ROW(A2)+48,1,1,"3"))="","",INDIRECT(ADDRESS(ROW('3'!BU$33),COLUMN('3'!BU$6)+ROW(A2)+48,1,1,"3")))</f>
        <v>323221.28700000001</v>
      </c>
      <c r="E664" s="156">
        <f ca="1">IF(INDIRECT(ADDRESS(ROW('3'!BU$34),COLUMN('3'!BU$6)+ROW(A2)+24,1,1,"3"))="","",INDIRECT(ADDRESS(ROW('3'!BU$34),COLUMN('3'!BU$6)+ROW(A2)+24,1,1,"3")))</f>
        <v>208650.35700000002</v>
      </c>
      <c r="F664" s="156">
        <f ca="1">IF(INDIRECT(ADDRESS(ROW('3'!BU$34),COLUMN('3'!BU$6)+ROW(A2)+36,1,1,"3"))="","",INDIRECT(ADDRESS(ROW('3'!BU$34),COLUMN('3'!BU$6)+ROW(A2)+36,1,1,"3")))</f>
        <v>257310.25</v>
      </c>
      <c r="G664" s="156">
        <f ca="1">IF(INDIRECT(ADDRESS(ROW('3'!BU$34),COLUMN('3'!BU$6)+ROW(A2)+48,1,1,"3"))="","",INDIRECT(ADDRESS(ROW('3'!BU$34),COLUMN('3'!BU$6)+ROW(A2)+48,1,1,"3")))</f>
        <v>282000.26000000007</v>
      </c>
      <c r="H664" s="156">
        <f t="shared" ref="H664:H674" ca="1" si="80">IFERROR(B664-E664,"")</f>
        <v>147501.74799999996</v>
      </c>
      <c r="I664" s="156">
        <f t="shared" ref="I664:I674" ca="1" si="81">IFERROR(C664-F664,"")</f>
        <v>34983.793999999994</v>
      </c>
      <c r="J664" s="156">
        <f t="shared" ref="J664:J674" ca="1" si="82">IFERROR(D664-G664,"")</f>
        <v>41221.026999999944</v>
      </c>
    </row>
    <row r="665" spans="1:10">
      <c r="A665" s="152" t="s">
        <v>22</v>
      </c>
      <c r="B665" s="156">
        <f ca="1">IF(INDIRECT(ADDRESS(ROW('3'!BU$33),COLUMN('3'!BU$6)+ROW(A3)+24,1,1,"3"))="","",INDIRECT(ADDRESS(ROW('3'!BU$33),COLUMN('3'!BU$6)+ROW(A3)+24,1,1,"3")))</f>
        <v>207474.21299999999</v>
      </c>
      <c r="C665" s="156">
        <f ca="1">IF(INDIRECT(ADDRESS(ROW('3'!BU$33),COLUMN('3'!BU$6)+ROW(A3)+36,1,1,"3"))="","",INDIRECT(ADDRESS(ROW('3'!BU$33),COLUMN('3'!BU$6)+ROW(A3)+36,1,1,"3")))</f>
        <v>225671.94900000002</v>
      </c>
      <c r="D665" s="156">
        <f ca="1">IF(INDIRECT(ADDRESS(ROW('3'!BU$33),COLUMN('3'!BU$6)+ROW(A3)+48,1,1,"3"))="","",INDIRECT(ADDRESS(ROW('3'!BU$33),COLUMN('3'!BU$6)+ROW(A3)+48,1,1,"3")))</f>
        <v>219856.022</v>
      </c>
      <c r="E665" s="156">
        <f ca="1">IF(INDIRECT(ADDRESS(ROW('3'!BU$34),COLUMN('3'!BU$6)+ROW(A3)+24,1,1,"3"))="","",INDIRECT(ADDRESS(ROW('3'!BU$34),COLUMN('3'!BU$6)+ROW(A3)+24,1,1,"3")))</f>
        <v>226166.321</v>
      </c>
      <c r="F665" s="156">
        <f ca="1">IF(INDIRECT(ADDRESS(ROW('3'!BU$34),COLUMN('3'!BU$6)+ROW(A3)+36,1,1,"3"))="","",INDIRECT(ADDRESS(ROW('3'!BU$34),COLUMN('3'!BU$6)+ROW(A3)+36,1,1,"3")))</f>
        <v>281685.71700000006</v>
      </c>
      <c r="G665" s="156">
        <f ca="1">IF(INDIRECT(ADDRESS(ROW('3'!BU$34),COLUMN('3'!BU$6)+ROW(A3)+48,1,1,"3"))="","",INDIRECT(ADDRESS(ROW('3'!BU$34),COLUMN('3'!BU$6)+ROW(A3)+48,1,1,"3")))</f>
        <v>280186.84999999998</v>
      </c>
      <c r="H665" s="156">
        <f t="shared" ca="1" si="80"/>
        <v>-18692.108000000007</v>
      </c>
      <c r="I665" s="156">
        <f t="shared" ca="1" si="81"/>
        <v>-56013.76800000004</v>
      </c>
      <c r="J665" s="156">
        <f t="shared" ca="1" si="82"/>
        <v>-60330.82799999998</v>
      </c>
    </row>
    <row r="666" spans="1:10">
      <c r="A666" s="152" t="s">
        <v>47</v>
      </c>
      <c r="B666" s="156">
        <f ca="1">IF(INDIRECT(ADDRESS(ROW('3'!BU$33),COLUMN('3'!BU$6)+ROW(A4)+24,1,1,"3"))="","",INDIRECT(ADDRESS(ROW('3'!BU$33),COLUMN('3'!BU$6)+ROW(A4)+24,1,1,"3")))</f>
        <v>253268.68599999999</v>
      </c>
      <c r="C666" s="156">
        <f ca="1">IF(INDIRECT(ADDRESS(ROW('3'!BU$33),COLUMN('3'!BU$6)+ROW(A4)+36,1,1,"3"))="","",INDIRECT(ADDRESS(ROW('3'!BU$33),COLUMN('3'!BU$6)+ROW(A4)+36,1,1,"3")))</f>
        <v>262816.14899999998</v>
      </c>
      <c r="D666" s="156">
        <f ca="1">IF(INDIRECT(ADDRESS(ROW('3'!BU$33),COLUMN('3'!BU$6)+ROW(A4)+48,1,1,"3"))="","",INDIRECT(ADDRESS(ROW('3'!BU$33),COLUMN('3'!BU$6)+ROW(A4)+48,1,1,"3")))</f>
        <v>320943.46199999994</v>
      </c>
      <c r="E666" s="156">
        <f ca="1">IF(INDIRECT(ADDRESS(ROW('3'!BU$34),COLUMN('3'!BU$6)+ROW(A4)+24,1,1,"3"))="","",INDIRECT(ADDRESS(ROW('3'!BU$34),COLUMN('3'!BU$6)+ROW(A4)+24,1,1,"3")))</f>
        <v>234145.66599999997</v>
      </c>
      <c r="F666" s="156">
        <f ca="1">IF(INDIRECT(ADDRESS(ROW('3'!BU$34),COLUMN('3'!BU$6)+ROW(A4)+36,1,1,"3"))="","",INDIRECT(ADDRESS(ROW('3'!BU$34),COLUMN('3'!BU$6)+ROW(A4)+36,1,1,"3")))</f>
        <v>282101.21299999999</v>
      </c>
      <c r="G666" s="156">
        <f ca="1">IF(INDIRECT(ADDRESS(ROW('3'!BU$34),COLUMN('3'!BU$6)+ROW(A4)+48,1,1,"3"))="","",INDIRECT(ADDRESS(ROW('3'!BU$34),COLUMN('3'!BU$6)+ROW(A4)+48,1,1,"3")))</f>
        <v>309610.59600000002</v>
      </c>
      <c r="H666" s="156">
        <f t="shared" ca="1" si="80"/>
        <v>19123.020000000019</v>
      </c>
      <c r="I666" s="156">
        <f t="shared" ca="1" si="81"/>
        <v>-19285.064000000013</v>
      </c>
      <c r="J666" s="156">
        <f t="shared" ca="1" si="82"/>
        <v>11332.865999999922</v>
      </c>
    </row>
    <row r="667" spans="1:10">
      <c r="A667" s="152" t="s">
        <v>23</v>
      </c>
      <c r="B667" s="156">
        <f ca="1">IF(INDIRECT(ADDRESS(ROW('3'!BU$33),COLUMN('3'!BU$6)+ROW(A5)+24,1,1,"3"))="","",INDIRECT(ADDRESS(ROW('3'!BU$33),COLUMN('3'!BU$6)+ROW(A5)+24,1,1,"3")))</f>
        <v>242842.45400000003</v>
      </c>
      <c r="C667" s="156">
        <f ca="1">IF(INDIRECT(ADDRESS(ROW('3'!BU$33),COLUMN('3'!BU$6)+ROW(A5)+36,1,1,"3"))="","",INDIRECT(ADDRESS(ROW('3'!BU$33),COLUMN('3'!BU$6)+ROW(A5)+36,1,1,"3")))</f>
        <v>295042.68599999999</v>
      </c>
      <c r="D667" s="156">
        <f ca="1">IF(INDIRECT(ADDRESS(ROW('3'!BU$33),COLUMN('3'!BU$6)+ROW(A5)+48,1,1,"3"))="","",INDIRECT(ADDRESS(ROW('3'!BU$33),COLUMN('3'!BU$6)+ROW(A5)+48,1,1,"3")))</f>
        <v>302319.49399999995</v>
      </c>
      <c r="E667" s="156">
        <f ca="1">IF(INDIRECT(ADDRESS(ROW('3'!BU$34),COLUMN('3'!BU$6)+ROW(A5)+24,1,1,"3"))="","",INDIRECT(ADDRESS(ROW('3'!BU$34),COLUMN('3'!BU$6)+ROW(A5)+24,1,1,"3")))</f>
        <v>253995.94299999997</v>
      </c>
      <c r="F667" s="156">
        <f ca="1">IF(INDIRECT(ADDRESS(ROW('3'!BU$34),COLUMN('3'!BU$6)+ROW(A5)+36,1,1,"3"))="","",INDIRECT(ADDRESS(ROW('3'!BU$34),COLUMN('3'!BU$6)+ROW(A5)+36,1,1,"3")))</f>
        <v>274959.68000000005</v>
      </c>
      <c r="G667" s="156">
        <f ca="1">IF(INDIRECT(ADDRESS(ROW('3'!BU$34),COLUMN('3'!BU$6)+ROW(A5)+48,1,1,"3"))="","",INDIRECT(ADDRESS(ROW('3'!BU$34),COLUMN('3'!BU$6)+ROW(A5)+48,1,1,"3")))</f>
        <v>304271.2209999999</v>
      </c>
      <c r="H667" s="156">
        <f t="shared" ca="1" si="80"/>
        <v>-11153.488999999943</v>
      </c>
      <c r="I667" s="156">
        <f t="shared" ca="1" si="81"/>
        <v>20083.005999999936</v>
      </c>
      <c r="J667" s="156">
        <f t="shared" ca="1" si="82"/>
        <v>-1951.7269999999553</v>
      </c>
    </row>
    <row r="668" spans="1:10">
      <c r="A668" s="152" t="s">
        <v>48</v>
      </c>
      <c r="B668" s="156">
        <f ca="1">IF(INDIRECT(ADDRESS(ROW('3'!BU$33),COLUMN('3'!BU$6)+ROW(A6)+24,1,1,"3"))="","",INDIRECT(ADDRESS(ROW('3'!BU$33),COLUMN('3'!BU$6)+ROW(A6)+24,1,1,"3")))</f>
        <v>324518.3899999999</v>
      </c>
      <c r="C668" s="156">
        <f ca="1">IF(INDIRECT(ADDRESS(ROW('3'!BU$33),COLUMN('3'!BU$6)+ROW(A6)+36,1,1,"3"))="","",INDIRECT(ADDRESS(ROW('3'!BU$33),COLUMN('3'!BU$6)+ROW(A6)+36,1,1,"3")))</f>
        <v>376093.33000000007</v>
      </c>
      <c r="D668" s="156">
        <f ca="1">IF(INDIRECT(ADDRESS(ROW('3'!BU$33),COLUMN('3'!BU$6)+ROW(A6)+48,1,1,"3"))="","",INDIRECT(ADDRESS(ROW('3'!BU$33),COLUMN('3'!BU$6)+ROW(A6)+48,1,1,"3")))</f>
        <v>389767.87000000011</v>
      </c>
      <c r="E668" s="156">
        <f ca="1">IF(INDIRECT(ADDRESS(ROW('3'!BU$34),COLUMN('3'!BU$6)+ROW(A6)+24,1,1,"3"))="","",INDIRECT(ADDRESS(ROW('3'!BU$34),COLUMN('3'!BU$6)+ROW(A6)+24,1,1,"3")))</f>
        <v>325201.01799999992</v>
      </c>
      <c r="F668" s="156">
        <f ca="1">IF(INDIRECT(ADDRESS(ROW('3'!BU$34),COLUMN('3'!BU$6)+ROW(A6)+36,1,1,"3"))="","",INDIRECT(ADDRESS(ROW('3'!BU$34),COLUMN('3'!BU$6)+ROW(A6)+36,1,1,"3")))</f>
        <v>368738.50199999986</v>
      </c>
      <c r="G668" s="156">
        <f ca="1">IF(INDIRECT(ADDRESS(ROW('3'!BU$34),COLUMN('3'!BU$6)+ROW(A6)+48,1,1,"3"))="","",INDIRECT(ADDRESS(ROW('3'!BU$34),COLUMN('3'!BU$6)+ROW(A6)+48,1,1,"3")))</f>
        <v>371345.66500000004</v>
      </c>
      <c r="H668" s="156">
        <f t="shared" ca="1" si="80"/>
        <v>-682.62800000002608</v>
      </c>
      <c r="I668" s="156">
        <f t="shared" ca="1" si="81"/>
        <v>7354.8280000002123</v>
      </c>
      <c r="J668" s="156">
        <f t="shared" ca="1" si="82"/>
        <v>18422.205000000075</v>
      </c>
    </row>
    <row r="669" spans="1:10">
      <c r="A669" s="152" t="s">
        <v>49</v>
      </c>
      <c r="B669" s="156">
        <f ca="1">IF(INDIRECT(ADDRESS(ROW('3'!BU$33),COLUMN('3'!BU$6)+ROW(A7)+24,1,1,"3"))="","",INDIRECT(ADDRESS(ROW('3'!BU$33),COLUMN('3'!BU$6)+ROW(A7)+24,1,1,"3")))</f>
        <v>276611.72800000012</v>
      </c>
      <c r="C669" s="156">
        <f ca="1">IF(INDIRECT(ADDRESS(ROW('3'!BU$33),COLUMN('3'!BU$6)+ROW(A7)+36,1,1,"3"))="","",INDIRECT(ADDRESS(ROW('3'!BU$33),COLUMN('3'!BU$6)+ROW(A7)+36,1,1,"3")))</f>
        <v>301143.92699999991</v>
      </c>
      <c r="D669" s="156" t="str">
        <f ca="1">IF(INDIRECT(ADDRESS(ROW('3'!BU$33),COLUMN('3'!BU$6)+ROW(A7)+48,1,1,"3"))="","",INDIRECT(ADDRESS(ROW('3'!BU$33),COLUMN('3'!BU$6)+ROW(A7)+48,1,1,"3")))</f>
        <v/>
      </c>
      <c r="E669" s="156">
        <f ca="1">IF(INDIRECT(ADDRESS(ROW('3'!BU$34),COLUMN('3'!BU$6)+ROW(A7)+24,1,1,"3"))="","",INDIRECT(ADDRESS(ROW('3'!BU$34),COLUMN('3'!BU$6)+ROW(A7)+24,1,1,"3")))</f>
        <v>249623.43800000008</v>
      </c>
      <c r="F669" s="156">
        <f ca="1">IF(INDIRECT(ADDRESS(ROW('3'!BU$34),COLUMN('3'!BU$6)+ROW(A7)+36,1,1,"3"))="","",INDIRECT(ADDRESS(ROW('3'!BU$34),COLUMN('3'!BU$6)+ROW(A7)+36,1,1,"3")))</f>
        <v>285193.85100000002</v>
      </c>
      <c r="G669" s="156" t="str">
        <f ca="1">IF(INDIRECT(ADDRESS(ROW('3'!BU$34),COLUMN('3'!BU$6)+ROW(A7)+48,1,1,"3"))="","",INDIRECT(ADDRESS(ROW('3'!BU$34),COLUMN('3'!BU$6)+ROW(A7)+48,1,1,"3")))</f>
        <v/>
      </c>
      <c r="H669" s="156">
        <f t="shared" ca="1" si="80"/>
        <v>26988.290000000037</v>
      </c>
      <c r="I669" s="156">
        <f t="shared" ca="1" si="81"/>
        <v>15950.075999999885</v>
      </c>
      <c r="J669" s="156" t="str">
        <f t="shared" ca="1" si="82"/>
        <v/>
      </c>
    </row>
    <row r="670" spans="1:10">
      <c r="A670" s="152" t="s">
        <v>50</v>
      </c>
      <c r="B670" s="156">
        <f ca="1">IF(INDIRECT(ADDRESS(ROW('3'!BU$33),COLUMN('3'!BU$6)+ROW(A8)+24,1,1,"3"))="","",INDIRECT(ADDRESS(ROW('3'!BU$33),COLUMN('3'!BU$6)+ROW(A8)+24,1,1,"3")))</f>
        <v>255749.73200000008</v>
      </c>
      <c r="C670" s="156">
        <f ca="1">IF(INDIRECT(ADDRESS(ROW('3'!BU$33),COLUMN('3'!BU$6)+ROW(A8)+36,1,1,"3"))="","",INDIRECT(ADDRESS(ROW('3'!BU$33),COLUMN('3'!BU$6)+ROW(A8)+36,1,1,"3")))</f>
        <v>264350.38299999991</v>
      </c>
      <c r="D670" s="156" t="str">
        <f ca="1">IF(INDIRECT(ADDRESS(ROW('3'!BU$33),COLUMN('3'!BU$6)+ROW(A8)+48,1,1,"3"))="","",INDIRECT(ADDRESS(ROW('3'!BU$33),COLUMN('3'!BU$6)+ROW(A8)+48,1,1,"3")))</f>
        <v/>
      </c>
      <c r="E670" s="156">
        <f ca="1">IF(INDIRECT(ADDRESS(ROW('3'!BU$34),COLUMN('3'!BU$6)+ROW(A8)+24,1,1,"3"))="","",INDIRECT(ADDRESS(ROW('3'!BU$34),COLUMN('3'!BU$6)+ROW(A8)+24,1,1,"3")))</f>
        <v>221979.81400000001</v>
      </c>
      <c r="F670" s="156">
        <f ca="1">IF(INDIRECT(ADDRESS(ROW('3'!BU$34),COLUMN('3'!BU$6)+ROW(A8)+36,1,1,"3"))="","",INDIRECT(ADDRESS(ROW('3'!BU$34),COLUMN('3'!BU$6)+ROW(A8)+36,1,1,"3")))</f>
        <v>277676.46500000008</v>
      </c>
      <c r="G670" s="156" t="str">
        <f ca="1">IF(INDIRECT(ADDRESS(ROW('3'!BU$34),COLUMN('3'!BU$6)+ROW(A8)+48,1,1,"3"))="","",INDIRECT(ADDRESS(ROW('3'!BU$34),COLUMN('3'!BU$6)+ROW(A8)+48,1,1,"3")))</f>
        <v/>
      </c>
      <c r="H670" s="156">
        <f t="shared" ca="1" si="80"/>
        <v>33769.918000000063</v>
      </c>
      <c r="I670" s="156">
        <f t="shared" ca="1" si="81"/>
        <v>-13326.08200000017</v>
      </c>
      <c r="J670" s="156" t="str">
        <f t="shared" ca="1" si="82"/>
        <v/>
      </c>
    </row>
    <row r="671" spans="1:10">
      <c r="A671" s="152" t="s">
        <v>51</v>
      </c>
      <c r="B671" s="156">
        <f ca="1">IF(INDIRECT(ADDRESS(ROW('3'!BU$33),COLUMN('3'!BU$6)+ROW(A9)+24,1,1,"3"))="","",INDIRECT(ADDRESS(ROW('3'!BU$33),COLUMN('3'!BU$6)+ROW(A9)+24,1,1,"3")))</f>
        <v>270436.89500000002</v>
      </c>
      <c r="C671" s="156">
        <f ca="1">IF(INDIRECT(ADDRESS(ROW('3'!BU$33),COLUMN('3'!BU$6)+ROW(A9)+36,1,1,"3"))="","",INDIRECT(ADDRESS(ROW('3'!BU$33),COLUMN('3'!BU$6)+ROW(A9)+36,1,1,"3")))</f>
        <v>246209.85400000028</v>
      </c>
      <c r="D671" s="156" t="str">
        <f ca="1">IF(INDIRECT(ADDRESS(ROW('3'!BU$33),COLUMN('3'!BU$6)+ROW(A9)+48,1,1,"3"))="","",INDIRECT(ADDRESS(ROW('3'!BU$33),COLUMN('3'!BU$6)+ROW(A9)+48,1,1,"3")))</f>
        <v/>
      </c>
      <c r="E671" s="156">
        <f ca="1">IF(INDIRECT(ADDRESS(ROW('3'!BU$34),COLUMN('3'!BU$6)+ROW(A9)+24,1,1,"3"))="","",INDIRECT(ADDRESS(ROW('3'!BU$34),COLUMN('3'!BU$6)+ROW(A9)+24,1,1,"3")))</f>
        <v>247335.90100000007</v>
      </c>
      <c r="F671" s="156">
        <f ca="1">IF(INDIRECT(ADDRESS(ROW('3'!BU$34),COLUMN('3'!BU$6)+ROW(A9)+36,1,1,"3"))="","",INDIRECT(ADDRESS(ROW('3'!BU$34),COLUMN('3'!BU$6)+ROW(A9)+36,1,1,"3")))</f>
        <v>255025.41500000004</v>
      </c>
      <c r="G671" s="156" t="str">
        <f ca="1">IF(INDIRECT(ADDRESS(ROW('3'!BU$34),COLUMN('3'!BU$6)+ROW(A9)+48,1,1,"3"))="","",INDIRECT(ADDRESS(ROW('3'!BU$34),COLUMN('3'!BU$6)+ROW(A9)+48,1,1,"3")))</f>
        <v/>
      </c>
      <c r="H671" s="156">
        <f t="shared" ca="1" si="80"/>
        <v>23100.993999999948</v>
      </c>
      <c r="I671" s="156">
        <f t="shared" ca="1" si="81"/>
        <v>-8815.5609999997541</v>
      </c>
      <c r="J671" s="156" t="str">
        <f t="shared" ca="1" si="82"/>
        <v/>
      </c>
    </row>
    <row r="672" spans="1:10">
      <c r="A672" s="152" t="s">
        <v>52</v>
      </c>
      <c r="B672" s="156">
        <f ca="1">IF(INDIRECT(ADDRESS(ROW('3'!BU$33),COLUMN('3'!BU$6)+ROW(A10)+24,1,1,"3"))="","",INDIRECT(ADDRESS(ROW('3'!BU$33),COLUMN('3'!BU$6)+ROW(A10)+24,1,1,"3")))</f>
        <v>321133.29499999993</v>
      </c>
      <c r="C672" s="156">
        <f ca="1">IF(INDIRECT(ADDRESS(ROW('3'!BU$33),COLUMN('3'!BU$6)+ROW(A10)+36,1,1,"3"))="","",INDIRECT(ADDRESS(ROW('3'!BU$33),COLUMN('3'!BU$6)+ROW(A10)+36,1,1,"3")))</f>
        <v>315285.34100000001</v>
      </c>
      <c r="D672" s="156" t="str">
        <f ca="1">IF(INDIRECT(ADDRESS(ROW('3'!BU$33),COLUMN('3'!BU$6)+ROW(A10)+48,1,1,"3"))="","",INDIRECT(ADDRESS(ROW('3'!BU$33),COLUMN('3'!BU$6)+ROW(A10)+48,1,1,"3")))</f>
        <v/>
      </c>
      <c r="E672" s="156">
        <f ca="1">IF(INDIRECT(ADDRESS(ROW('3'!BU$34),COLUMN('3'!BU$6)+ROW(A10)+24,1,1,"3"))="","",INDIRECT(ADDRESS(ROW('3'!BU$34),COLUMN('3'!BU$6)+ROW(A10)+24,1,1,"3")))</f>
        <v>291387.2080000001</v>
      </c>
      <c r="F672" s="156">
        <f ca="1">IF(INDIRECT(ADDRESS(ROW('3'!BU$34),COLUMN('3'!BU$6)+ROW(A10)+36,1,1,"3"))="","",INDIRECT(ADDRESS(ROW('3'!BU$34),COLUMN('3'!BU$6)+ROW(A10)+36,1,1,"3")))</f>
        <v>315119.23900000006</v>
      </c>
      <c r="G672" s="156" t="str">
        <f ca="1">IF(INDIRECT(ADDRESS(ROW('3'!BU$34),COLUMN('3'!BU$6)+ROW(A10)+48,1,1,"3"))="","",INDIRECT(ADDRESS(ROW('3'!BU$34),COLUMN('3'!BU$6)+ROW(A10)+48,1,1,"3")))</f>
        <v/>
      </c>
      <c r="H672" s="156">
        <f t="shared" ca="1" si="80"/>
        <v>29746.086999999825</v>
      </c>
      <c r="I672" s="156">
        <f t="shared" ca="1" si="81"/>
        <v>166.1019999999553</v>
      </c>
      <c r="J672" s="156" t="str">
        <f t="shared" ca="1" si="82"/>
        <v/>
      </c>
    </row>
    <row r="673" spans="1:10">
      <c r="A673" s="152" t="s">
        <v>53</v>
      </c>
      <c r="B673" s="156">
        <f ca="1">IF(INDIRECT(ADDRESS(ROW('3'!BU$33),COLUMN('3'!BU$6)+ROW(A11)+24,1,1,"3"))="","",INDIRECT(ADDRESS(ROW('3'!BU$33),COLUMN('3'!BU$6)+ROW(A11)+24,1,1,"3")))</f>
        <v>280117.66999999993</v>
      </c>
      <c r="C673" s="156">
        <f ca="1">IF(INDIRECT(ADDRESS(ROW('3'!BU$33),COLUMN('3'!BU$6)+ROW(A11)+36,1,1,"3"))="","",INDIRECT(ADDRESS(ROW('3'!BU$33),COLUMN('3'!BU$6)+ROW(A11)+36,1,1,"3")))</f>
        <v>300948.20599999977</v>
      </c>
      <c r="D673" s="156" t="str">
        <f ca="1">IF(INDIRECT(ADDRESS(ROW('3'!BU$33),COLUMN('3'!BU$6)+ROW(A11)+48,1,1,"3"))="","",INDIRECT(ADDRESS(ROW('3'!BU$33),COLUMN('3'!BU$6)+ROW(A11)+48,1,1,"3")))</f>
        <v/>
      </c>
      <c r="E673" s="156">
        <f ca="1">IF(INDIRECT(ADDRESS(ROW('3'!BU$34),COLUMN('3'!BU$6)+ROW(A11)+24,1,1,"3"))="","",INDIRECT(ADDRESS(ROW('3'!BU$34),COLUMN('3'!BU$6)+ROW(A11)+24,1,1,"3")))</f>
        <v>310697.32199999969</v>
      </c>
      <c r="F673" s="156">
        <f ca="1">IF(INDIRECT(ADDRESS(ROW('3'!BU$34),COLUMN('3'!BU$6)+ROW(A11)+36,1,1,"3"))="","",INDIRECT(ADDRESS(ROW('3'!BU$34),COLUMN('3'!BU$6)+ROW(A11)+36,1,1,"3")))</f>
        <v>324385.04499999993</v>
      </c>
      <c r="G673" s="156" t="str">
        <f ca="1">IF(INDIRECT(ADDRESS(ROW('3'!BU$34),COLUMN('3'!BU$6)+ROW(A11)+48,1,1,"3"))="","",INDIRECT(ADDRESS(ROW('3'!BU$34),COLUMN('3'!BU$6)+ROW(A11)+48,1,1,"3")))</f>
        <v/>
      </c>
      <c r="H673" s="156">
        <f t="shared" ca="1" si="80"/>
        <v>-30579.651999999769</v>
      </c>
      <c r="I673" s="156">
        <f t="shared" ca="1" si="81"/>
        <v>-23436.839000000153</v>
      </c>
      <c r="J673" s="156" t="str">
        <f t="shared" ca="1" si="82"/>
        <v/>
      </c>
    </row>
    <row r="674" spans="1:10">
      <c r="A674" s="152" t="s">
        <v>54</v>
      </c>
      <c r="B674" s="156">
        <f ca="1">IF(INDIRECT(ADDRESS(ROW('3'!BU$33),COLUMN('3'!BU$6)+ROW(A12)+24,1,1,"3"))="","",INDIRECT(ADDRESS(ROW('3'!BU$33),COLUMN('3'!BU$6)+ROW(A12)+24,1,1,"3")))</f>
        <v>273764.64800000004</v>
      </c>
      <c r="C674" s="156">
        <f ca="1">IF(INDIRECT(ADDRESS(ROW('3'!BU$33),COLUMN('3'!BU$6)+ROW(A12)+36,1,1,"3"))="","",INDIRECT(ADDRESS(ROW('3'!BU$33),COLUMN('3'!BU$6)+ROW(A12)+36,1,1,"3")))</f>
        <v>294625.01500000013</v>
      </c>
      <c r="D674" s="156" t="str">
        <f ca="1">IF(INDIRECT(ADDRESS(ROW('3'!BU$33),COLUMN('3'!BU$6)+ROW(A12)+48,1,1,"3"))="","",INDIRECT(ADDRESS(ROW('3'!BU$33),COLUMN('3'!BU$6)+ROW(A12)+48,1,1,"3")))</f>
        <v/>
      </c>
      <c r="E674" s="156">
        <f ca="1">IF(INDIRECT(ADDRESS(ROW('3'!BU$34),COLUMN('3'!BU$6)+ROW(A12)+24,1,1,"3"))="","",INDIRECT(ADDRESS(ROW('3'!BU$34),COLUMN('3'!BU$6)+ROW(A12)+24,1,1,"3")))</f>
        <v>446706.59200000018</v>
      </c>
      <c r="F674" s="156">
        <f ca="1">IF(INDIRECT(ADDRESS(ROW('3'!BU$34),COLUMN('3'!BU$6)+ROW(A12)+36,1,1,"3"))="","",INDIRECT(ADDRESS(ROW('3'!BU$34),COLUMN('3'!BU$6)+ROW(A12)+36,1,1,"3")))</f>
        <v>492764.7209999999</v>
      </c>
      <c r="G674" s="156" t="str">
        <f ca="1">IF(INDIRECT(ADDRESS(ROW('3'!BU$34),COLUMN('3'!BU$6)+ROW(A12)+48,1,1,"3"))="","",INDIRECT(ADDRESS(ROW('3'!BU$34),COLUMN('3'!BU$6)+ROW(A12)+48,1,1,"3")))</f>
        <v/>
      </c>
      <c r="H674" s="156">
        <f t="shared" ca="1" si="80"/>
        <v>-172941.94400000013</v>
      </c>
      <c r="I674" s="156">
        <f t="shared" ca="1" si="81"/>
        <v>-198139.70599999977</v>
      </c>
      <c r="J674" s="156" t="str">
        <f t="shared" ca="1" si="82"/>
        <v/>
      </c>
    </row>
    <row r="675" spans="1:10">
      <c r="A675" s="165" t="s">
        <v>101</v>
      </c>
      <c r="B675" s="156">
        <f t="shared" ref="B675:G675" ca="1" si="83">SUM(B663:B674)</f>
        <v>3252322.162</v>
      </c>
      <c r="C675" s="156">
        <f t="shared" ca="1" si="83"/>
        <v>3480946.1510000001</v>
      </c>
      <c r="D675" s="156">
        <f t="shared" ca="1" si="83"/>
        <v>1886224.138</v>
      </c>
      <c r="E675" s="156">
        <f t="shared" ca="1" si="83"/>
        <v>3189438.003</v>
      </c>
      <c r="F675" s="156">
        <f t="shared" ca="1" si="83"/>
        <v>3636946.267</v>
      </c>
      <c r="G675" s="156">
        <f t="shared" ca="1" si="83"/>
        <v>1790573.865</v>
      </c>
      <c r="H675" s="165" t="s">
        <v>102</v>
      </c>
      <c r="I675" s="165" t="s">
        <v>102</v>
      </c>
      <c r="J675" s="165" t="s">
        <v>102</v>
      </c>
    </row>
    <row r="676" spans="1:10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1:10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1:10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1:10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1:10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1:10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1:10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1:10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1:10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1:10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1:10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1:10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1:10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1:10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1:10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1:10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1:10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1:10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1:10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1:10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1:10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1:10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1:10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1:10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1:10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1:10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1:10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1:10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1:10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1:13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1:13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1:13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1:13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1:13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1:13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1:13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1:13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1:13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1:13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1:13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1:13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1:13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1:13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1:13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1:13">
      <c r="A720" s="166"/>
      <c r="B720" s="166"/>
      <c r="C720" s="166"/>
      <c r="D720" s="166"/>
      <c r="E720" s="166"/>
      <c r="F720" s="166"/>
      <c r="G720" s="166"/>
      <c r="H720" s="166"/>
      <c r="I720" s="166"/>
      <c r="J720" s="166"/>
      <c r="K720" s="74"/>
      <c r="L720" s="113"/>
      <c r="M720" s="113"/>
    </row>
    <row r="721" spans="1:45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1:45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1:45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1:45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1:45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1:45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1:45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1:45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1:45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1:45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1:45" ht="15" customHeight="1">
      <c r="A731" s="265" t="s">
        <v>111</v>
      </c>
      <c r="B731" s="266"/>
      <c r="C731" s="266"/>
      <c r="D731" s="266"/>
      <c r="E731" s="266"/>
      <c r="F731" s="266"/>
      <c r="G731" s="266"/>
      <c r="H731" s="266"/>
      <c r="I731" s="266"/>
      <c r="J731" s="267"/>
    </row>
    <row r="732" spans="1:45">
      <c r="A732" s="144" t="s">
        <v>39</v>
      </c>
      <c r="B732" s="268" t="s">
        <v>96</v>
      </c>
      <c r="C732" s="270"/>
      <c r="D732" s="269"/>
      <c r="E732" s="268" t="s">
        <v>97</v>
      </c>
      <c r="F732" s="270"/>
      <c r="G732" s="269"/>
      <c r="H732" s="268" t="s">
        <v>98</v>
      </c>
      <c r="I732" s="270"/>
      <c r="J732" s="269"/>
    </row>
    <row r="733" spans="1:45">
      <c r="A733" s="146">
        <v>1</v>
      </c>
      <c r="B733" s="147">
        <v>2</v>
      </c>
      <c r="C733" s="147">
        <v>3</v>
      </c>
      <c r="D733" s="147">
        <v>4</v>
      </c>
      <c r="E733" s="147">
        <v>5</v>
      </c>
      <c r="F733" s="147">
        <v>6</v>
      </c>
      <c r="G733" s="147">
        <v>7</v>
      </c>
      <c r="H733" s="163" t="s">
        <v>118</v>
      </c>
      <c r="I733" s="163" t="s">
        <v>119</v>
      </c>
      <c r="J733" s="163" t="s">
        <v>120</v>
      </c>
      <c r="AN733" s="33"/>
      <c r="AO733" s="33"/>
      <c r="AP733" s="33"/>
      <c r="AQ733" s="33"/>
      <c r="AR733" s="33"/>
      <c r="AS733" s="33"/>
    </row>
    <row r="734" spans="1:45">
      <c r="A734" s="148"/>
      <c r="B734" s="147" t="s">
        <v>105</v>
      </c>
      <c r="C734" s="147" t="s">
        <v>90</v>
      </c>
      <c r="D734" s="147" t="s">
        <v>42</v>
      </c>
      <c r="E734" s="147" t="s">
        <v>105</v>
      </c>
      <c r="F734" s="147" t="s">
        <v>90</v>
      </c>
      <c r="G734" s="147" t="s">
        <v>42</v>
      </c>
      <c r="H734" s="147" t="s">
        <v>105</v>
      </c>
      <c r="I734" s="147" t="s">
        <v>90</v>
      </c>
      <c r="J734" s="147" t="s">
        <v>42</v>
      </c>
      <c r="AN734" s="33"/>
      <c r="AO734" s="33"/>
      <c r="AP734" s="33"/>
      <c r="AQ734" s="33"/>
      <c r="AR734" s="33"/>
      <c r="AS734" s="33"/>
    </row>
    <row r="735" spans="1:45">
      <c r="A735" s="150"/>
      <c r="B735" s="144">
        <v>2022</v>
      </c>
      <c r="C735" s="144">
        <v>2023</v>
      </c>
      <c r="D735" s="144">
        <v>2024</v>
      </c>
      <c r="E735" s="144">
        <v>2022</v>
      </c>
      <c r="F735" s="144">
        <v>2023</v>
      </c>
      <c r="G735" s="144">
        <v>2024</v>
      </c>
      <c r="H735" s="144">
        <v>2022</v>
      </c>
      <c r="I735" s="144">
        <v>2023</v>
      </c>
      <c r="J735" s="144">
        <v>2024</v>
      </c>
      <c r="M735" s="111" t="s">
        <v>127</v>
      </c>
      <c r="N735" s="112" t="str">
        <f t="shared" ref="N735:N747" si="84">C810</f>
        <v>2020 fakts</v>
      </c>
      <c r="O735" s="112" t="str">
        <f t="shared" ref="O735:O747" si="85">D810</f>
        <v>2021 plāns</v>
      </c>
      <c r="P735" s="112" t="str">
        <f t="shared" ref="P735:P747" si="86">E810</f>
        <v>2021 fakts</v>
      </c>
      <c r="Q735" s="112" t="str">
        <f t="shared" ref="Q735:Q747" si="87">F810</f>
        <v>2022 plāns</v>
      </c>
      <c r="R735" s="112" t="str">
        <f t="shared" ref="R735:R747" si="88">G810</f>
        <v>2022 fakts</v>
      </c>
      <c r="S735" s="112" t="str">
        <f t="shared" ref="S735:S747" si="89">H810</f>
        <v>2023 plāns</v>
      </c>
      <c r="T735" s="112" t="str">
        <f t="shared" ref="T735:U747" si="90">I810</f>
        <v>2023 fakts</v>
      </c>
      <c r="U735" s="112" t="str">
        <f t="shared" si="90"/>
        <v>2024 prognoze</v>
      </c>
      <c r="AN735" s="33"/>
      <c r="AO735" s="33"/>
      <c r="AP735" s="33"/>
      <c r="AQ735" s="33"/>
      <c r="AR735" s="33"/>
      <c r="AS735" s="33"/>
    </row>
    <row r="736" spans="1:45">
      <c r="A736" s="152" t="s">
        <v>45</v>
      </c>
      <c r="B736" s="153">
        <f ca="1">IFERROR(B663/R736*100,"")</f>
        <v>0.4956271014883557</v>
      </c>
      <c r="C736" s="153">
        <f ca="1">IFERROR(C663/T736*100,"")</f>
        <v>0.75955413506001568</v>
      </c>
      <c r="D736" s="153">
        <f ca="1">IFERROR(D663/U736*100,"")</f>
        <v>0.78797854949663215</v>
      </c>
      <c r="E736" s="153">
        <f ca="1">IFERROR(E663/R736*100,"")</f>
        <v>0.45211164891162547</v>
      </c>
      <c r="F736" s="153">
        <f ca="1">IFERROR(F663/T736*100,"")</f>
        <v>0.55017821184311066</v>
      </c>
      <c r="G736" s="153">
        <f ca="1">IFERROR(G663/U736*100,"")</f>
        <v>0.58041503439382058</v>
      </c>
      <c r="H736" s="153">
        <f ca="1">IFERROR(B736-E736,"")</f>
        <v>4.3515452576730229E-2</v>
      </c>
      <c r="I736" s="153">
        <f ca="1">IFERROR(C736-F736,"")</f>
        <v>0.20937592321690501</v>
      </c>
      <c r="J736" s="153">
        <f ca="1">IFERROR(D736-G736,"")</f>
        <v>0.20756351510281157</v>
      </c>
      <c r="M736" s="111" t="s">
        <v>45</v>
      </c>
      <c r="N736" s="112">
        <f t="shared" si="84"/>
        <v>30109462</v>
      </c>
      <c r="O736" s="112">
        <f t="shared" si="85"/>
        <v>33348932</v>
      </c>
      <c r="P736" s="112">
        <f t="shared" si="86"/>
        <v>33348932</v>
      </c>
      <c r="Q736" s="112">
        <f t="shared" si="87"/>
        <v>38386187</v>
      </c>
      <c r="R736" s="112">
        <f t="shared" si="88"/>
        <v>38386187</v>
      </c>
      <c r="S736" s="112">
        <f t="shared" si="89"/>
        <v>40348048</v>
      </c>
      <c r="T736" s="112">
        <f t="shared" si="90"/>
        <v>40348048</v>
      </c>
      <c r="U736" s="112">
        <f t="shared" si="90"/>
        <v>41894034.198123932</v>
      </c>
      <c r="AN736" s="33"/>
      <c r="AO736" s="33"/>
      <c r="AP736" s="33"/>
      <c r="AQ736" s="33"/>
      <c r="AR736" s="33"/>
      <c r="AS736" s="33"/>
    </row>
    <row r="737" spans="1:45">
      <c r="A737" s="152" t="s">
        <v>46</v>
      </c>
      <c r="B737" s="153">
        <f t="shared" ref="B737:B747" ca="1" si="91">IFERROR(B664/R737*100,"")</f>
        <v>0.92781318707169325</v>
      </c>
      <c r="C737" s="153">
        <f t="shared" ref="C737:C747" ca="1" si="92">IFERROR(C664/T737*100,"")</f>
        <v>0.72443168502228406</v>
      </c>
      <c r="D737" s="153">
        <f t="shared" ref="D737:D747" ca="1" si="93">IFERROR(D664/U737*100,"")</f>
        <v>0.77152103679352579</v>
      </c>
      <c r="E737" s="153">
        <f t="shared" ref="E737:E747" ca="1" si="94">IFERROR(E664/R737*100,"")</f>
        <v>0.54355582907987199</v>
      </c>
      <c r="F737" s="153">
        <f t="shared" ref="F737:F747" ca="1" si="95">IFERROR(F664/T737*100,"")</f>
        <v>0.63772663797762907</v>
      </c>
      <c r="G737" s="153">
        <f t="shared" ref="G737:G747" ca="1" si="96">IFERROR(G664/U737*100,"")</f>
        <v>0.67312748795299449</v>
      </c>
      <c r="H737" s="153">
        <f t="shared" ref="H737:H747" ca="1" si="97">IFERROR(B737-E737,"")</f>
        <v>0.38425735799182126</v>
      </c>
      <c r="I737" s="153">
        <f t="shared" ref="I737:I747" ca="1" si="98">IFERROR(C737-F737,"")</f>
        <v>8.6705047044654981E-2</v>
      </c>
      <c r="J737" s="153">
        <f t="shared" ref="J737:J747" ca="1" si="99">IFERROR(D737-G737,"")</f>
        <v>9.8393548840531309E-2</v>
      </c>
      <c r="M737" s="111" t="s">
        <v>46</v>
      </c>
      <c r="N737" s="112">
        <f t="shared" si="84"/>
        <v>30109462</v>
      </c>
      <c r="O737" s="112">
        <f t="shared" si="85"/>
        <v>33348932</v>
      </c>
      <c r="P737" s="112">
        <f t="shared" si="86"/>
        <v>33348932</v>
      </c>
      <c r="Q737" s="112">
        <f t="shared" si="87"/>
        <v>38386187</v>
      </c>
      <c r="R737" s="112">
        <f t="shared" si="88"/>
        <v>38386187</v>
      </c>
      <c r="S737" s="112">
        <f t="shared" si="89"/>
        <v>40348048</v>
      </c>
      <c r="T737" s="112">
        <f t="shared" si="90"/>
        <v>40348048</v>
      </c>
      <c r="U737" s="112">
        <f t="shared" si="90"/>
        <v>41894034.198123932</v>
      </c>
      <c r="AN737" s="33"/>
      <c r="AO737" s="33"/>
      <c r="AP737" s="33"/>
      <c r="AQ737" s="33"/>
      <c r="AR737" s="33"/>
      <c r="AS737" s="33"/>
    </row>
    <row r="738" spans="1:45">
      <c r="A738" s="152" t="s">
        <v>22</v>
      </c>
      <c r="B738" s="153">
        <f t="shared" ca="1" si="91"/>
        <v>0.54049185192579818</v>
      </c>
      <c r="C738" s="153">
        <f t="shared" ca="1" si="92"/>
        <v>0.55931317668701097</v>
      </c>
      <c r="D738" s="153">
        <f t="shared" ca="1" si="93"/>
        <v>0.52479076366879329</v>
      </c>
      <c r="E738" s="153">
        <f t="shared" ca="1" si="94"/>
        <v>0.58918673271716204</v>
      </c>
      <c r="F738" s="153">
        <f t="shared" ca="1" si="95"/>
        <v>0.69813963986560157</v>
      </c>
      <c r="G738" s="153">
        <f t="shared" ca="1" si="96"/>
        <v>0.6687989241497948</v>
      </c>
      <c r="H738" s="153">
        <f t="shared" ca="1" si="97"/>
        <v>-4.8694880791363859E-2</v>
      </c>
      <c r="I738" s="153">
        <f t="shared" ca="1" si="98"/>
        <v>-0.1388264631785906</v>
      </c>
      <c r="J738" s="153">
        <f t="shared" ca="1" si="99"/>
        <v>-0.14400816048100151</v>
      </c>
      <c r="M738" s="111" t="s">
        <v>22</v>
      </c>
      <c r="N738" s="112">
        <f t="shared" si="84"/>
        <v>30109462</v>
      </c>
      <c r="O738" s="112">
        <f t="shared" si="85"/>
        <v>33348932</v>
      </c>
      <c r="P738" s="112">
        <f t="shared" si="86"/>
        <v>33348932</v>
      </c>
      <c r="Q738" s="112">
        <f t="shared" si="87"/>
        <v>38386187</v>
      </c>
      <c r="R738" s="112">
        <f t="shared" si="88"/>
        <v>38386187</v>
      </c>
      <c r="S738" s="112">
        <f t="shared" si="89"/>
        <v>40348048</v>
      </c>
      <c r="T738" s="112">
        <f t="shared" si="90"/>
        <v>40348048</v>
      </c>
      <c r="U738" s="112">
        <f t="shared" si="90"/>
        <v>41894034.198123932</v>
      </c>
      <c r="AN738" s="33"/>
      <c r="AO738" s="33"/>
      <c r="AP738" s="33"/>
      <c r="AQ738" s="33"/>
      <c r="AR738" s="33"/>
      <c r="AS738" s="33"/>
    </row>
    <row r="739" spans="1:45">
      <c r="A739" s="152" t="s">
        <v>47</v>
      </c>
      <c r="B739" s="153">
        <f t="shared" ca="1" si="91"/>
        <v>0.65979120562300175</v>
      </c>
      <c r="C739" s="153">
        <f t="shared" ca="1" si="92"/>
        <v>0.65137264880819012</v>
      </c>
      <c r="D739" s="153">
        <f t="shared" ca="1" si="93"/>
        <v>0.76608392613183141</v>
      </c>
      <c r="E739" s="153">
        <f t="shared" ca="1" si="94"/>
        <v>0.60997375436117152</v>
      </c>
      <c r="F739" s="153">
        <f t="shared" ca="1" si="95"/>
        <v>0.6991694195466408</v>
      </c>
      <c r="G739" s="153">
        <f t="shared" ca="1" si="96"/>
        <v>0.73903266163339498</v>
      </c>
      <c r="H739" s="153">
        <f t="shared" ca="1" si="97"/>
        <v>4.9817451261830237E-2</v>
      </c>
      <c r="I739" s="153">
        <f t="shared" ca="1" si="98"/>
        <v>-4.7796770738450678E-2</v>
      </c>
      <c r="J739" s="153">
        <f t="shared" ca="1" si="99"/>
        <v>2.7051264498436423E-2</v>
      </c>
      <c r="M739" s="111" t="s">
        <v>47</v>
      </c>
      <c r="N739" s="112">
        <f t="shared" si="84"/>
        <v>30109462</v>
      </c>
      <c r="O739" s="112">
        <f t="shared" si="85"/>
        <v>33348932</v>
      </c>
      <c r="P739" s="112">
        <f t="shared" si="86"/>
        <v>33348932</v>
      </c>
      <c r="Q739" s="112">
        <f t="shared" si="87"/>
        <v>38386187</v>
      </c>
      <c r="R739" s="112">
        <f t="shared" si="88"/>
        <v>38386187</v>
      </c>
      <c r="S739" s="112">
        <f t="shared" si="89"/>
        <v>40348048</v>
      </c>
      <c r="T739" s="112">
        <f t="shared" si="90"/>
        <v>40348048</v>
      </c>
      <c r="U739" s="112">
        <f t="shared" si="90"/>
        <v>41894034.198123932</v>
      </c>
      <c r="AN739" s="33"/>
      <c r="AO739" s="33"/>
      <c r="AP739" s="33"/>
      <c r="AQ739" s="33"/>
      <c r="AR739" s="33"/>
      <c r="AS739" s="33"/>
    </row>
    <row r="740" spans="1:45">
      <c r="A740" s="152" t="s">
        <v>23</v>
      </c>
      <c r="B740" s="153">
        <f t="shared" ca="1" si="91"/>
        <v>0.63262978946046411</v>
      </c>
      <c r="C740" s="153">
        <f t="shared" ca="1" si="92"/>
        <v>0.7312440145803335</v>
      </c>
      <c r="D740" s="153">
        <f t="shared" ca="1" si="93"/>
        <v>0.72162898557412791</v>
      </c>
      <c r="E740" s="153">
        <f t="shared" ca="1" si="94"/>
        <v>0.66168578556656321</v>
      </c>
      <c r="F740" s="153">
        <f t="shared" ca="1" si="95"/>
        <v>0.68146959674480423</v>
      </c>
      <c r="G740" s="153">
        <f t="shared" ca="1" si="96"/>
        <v>0.72628770855785851</v>
      </c>
      <c r="H740" s="153">
        <f t="shared" ca="1" si="97"/>
        <v>-2.9055996106099102E-2</v>
      </c>
      <c r="I740" s="153">
        <f t="shared" ca="1" si="98"/>
        <v>4.9774417835529272E-2</v>
      </c>
      <c r="J740" s="153">
        <f t="shared" ca="1" si="99"/>
        <v>-4.658722983730601E-3</v>
      </c>
      <c r="M740" s="111" t="s">
        <v>23</v>
      </c>
      <c r="N740" s="112">
        <f t="shared" si="84"/>
        <v>30109462</v>
      </c>
      <c r="O740" s="112">
        <f t="shared" si="85"/>
        <v>33348932</v>
      </c>
      <c r="P740" s="112">
        <f t="shared" si="86"/>
        <v>33348932</v>
      </c>
      <c r="Q740" s="112">
        <f t="shared" si="87"/>
        <v>38386187</v>
      </c>
      <c r="R740" s="112">
        <f t="shared" si="88"/>
        <v>38386187</v>
      </c>
      <c r="S740" s="112">
        <f t="shared" si="89"/>
        <v>40348048</v>
      </c>
      <c r="T740" s="112">
        <f t="shared" si="90"/>
        <v>40348048</v>
      </c>
      <c r="U740" s="112">
        <f t="shared" si="90"/>
        <v>41894034.198123932</v>
      </c>
      <c r="AN740" s="33"/>
      <c r="AO740" s="33"/>
      <c r="AP740" s="33"/>
      <c r="AQ740" s="33"/>
      <c r="AR740" s="33"/>
      <c r="AS740" s="33"/>
    </row>
    <row r="741" spans="1:45">
      <c r="A741" s="152" t="s">
        <v>48</v>
      </c>
      <c r="B741" s="153">
        <f t="shared" ca="1" si="91"/>
        <v>0.84540407725310129</v>
      </c>
      <c r="C741" s="153">
        <f t="shared" ca="1" si="92"/>
        <v>0.93212273862666195</v>
      </c>
      <c r="D741" s="153">
        <f t="shared" ca="1" si="93"/>
        <v>0.93036604724367755</v>
      </c>
      <c r="E741" s="153">
        <f t="shared" ca="1" si="94"/>
        <v>0.84718239402105744</v>
      </c>
      <c r="F741" s="153">
        <f t="shared" ca="1" si="95"/>
        <v>0.91389427810733215</v>
      </c>
      <c r="G741" s="153">
        <f t="shared" ca="1" si="96"/>
        <v>0.88639270986375762</v>
      </c>
      <c r="H741" s="153">
        <f t="shared" ca="1" si="97"/>
        <v>-1.7783167679561451E-3</v>
      </c>
      <c r="I741" s="153">
        <f t="shared" ca="1" si="98"/>
        <v>1.8228460519329803E-2</v>
      </c>
      <c r="J741" s="153">
        <f t="shared" ca="1" si="99"/>
        <v>4.397333737991993E-2</v>
      </c>
      <c r="M741" s="111" t="s">
        <v>48</v>
      </c>
      <c r="N741" s="112">
        <f t="shared" si="84"/>
        <v>30109462</v>
      </c>
      <c r="O741" s="112">
        <f t="shared" si="85"/>
        <v>33348932</v>
      </c>
      <c r="P741" s="112">
        <f t="shared" si="86"/>
        <v>33348932</v>
      </c>
      <c r="Q741" s="112">
        <f t="shared" si="87"/>
        <v>38386187</v>
      </c>
      <c r="R741" s="112">
        <f t="shared" si="88"/>
        <v>38386187</v>
      </c>
      <c r="S741" s="112">
        <f t="shared" si="89"/>
        <v>40348048</v>
      </c>
      <c r="T741" s="112">
        <f t="shared" si="90"/>
        <v>40348048</v>
      </c>
      <c r="U741" s="112">
        <f t="shared" si="90"/>
        <v>41894034.198123932</v>
      </c>
      <c r="AN741" s="33"/>
      <c r="AO741" s="33"/>
      <c r="AP741" s="33"/>
      <c r="AQ741" s="33"/>
      <c r="AR741" s="33"/>
      <c r="AS741" s="33"/>
    </row>
    <row r="742" spans="1:45">
      <c r="A742" s="152" t="s">
        <v>49</v>
      </c>
      <c r="B742" s="153">
        <f t="shared" ca="1" si="91"/>
        <v>0.72060225205488659</v>
      </c>
      <c r="C742" s="153">
        <f t="shared" ca="1" si="92"/>
        <v>0.74636554164900348</v>
      </c>
      <c r="D742" s="153" t="str">
        <f t="shared" ca="1" si="93"/>
        <v/>
      </c>
      <c r="E742" s="153">
        <f t="shared" ca="1" si="94"/>
        <v>0.65029495636021384</v>
      </c>
      <c r="F742" s="153">
        <f t="shared" ca="1" si="95"/>
        <v>0.70683432070864993</v>
      </c>
      <c r="G742" s="153" t="str">
        <f t="shared" ca="1" si="96"/>
        <v/>
      </c>
      <c r="H742" s="153">
        <f t="shared" ca="1" si="97"/>
        <v>7.0307295694672756E-2</v>
      </c>
      <c r="I742" s="153">
        <f t="shared" ca="1" si="98"/>
        <v>3.9531220940353551E-2</v>
      </c>
      <c r="J742" s="153" t="str">
        <f t="shared" ca="1" si="99"/>
        <v/>
      </c>
      <c r="M742" s="111" t="s">
        <v>49</v>
      </c>
      <c r="N742" s="112">
        <f t="shared" si="84"/>
        <v>30109462</v>
      </c>
      <c r="O742" s="112">
        <f t="shared" si="85"/>
        <v>33348932</v>
      </c>
      <c r="P742" s="112">
        <f t="shared" si="86"/>
        <v>33348932</v>
      </c>
      <c r="Q742" s="112">
        <f t="shared" si="87"/>
        <v>38386187</v>
      </c>
      <c r="R742" s="112">
        <f t="shared" si="88"/>
        <v>38386187</v>
      </c>
      <c r="S742" s="112">
        <f t="shared" si="89"/>
        <v>40348048</v>
      </c>
      <c r="T742" s="112">
        <f t="shared" si="90"/>
        <v>40348048</v>
      </c>
      <c r="U742" s="112">
        <f t="shared" si="90"/>
        <v>41894034.198123932</v>
      </c>
      <c r="AN742" s="33"/>
      <c r="AO742" s="33"/>
      <c r="AP742" s="33"/>
      <c r="AQ742" s="33"/>
      <c r="AR742" s="33"/>
      <c r="AS742" s="33"/>
    </row>
    <row r="743" spans="1:45">
      <c r="A743" s="152" t="s">
        <v>50</v>
      </c>
      <c r="B743" s="153">
        <f t="shared" ca="1" si="91"/>
        <v>0.66625458788079173</v>
      </c>
      <c r="C743" s="153">
        <f t="shared" ca="1" si="92"/>
        <v>0.65517514750651606</v>
      </c>
      <c r="D743" s="153" t="str">
        <f t="shared" ca="1" si="93"/>
        <v/>
      </c>
      <c r="E743" s="153">
        <f t="shared" ca="1" si="94"/>
        <v>0.57828044759954933</v>
      </c>
      <c r="F743" s="153">
        <f t="shared" ca="1" si="95"/>
        <v>0.68820297081038484</v>
      </c>
      <c r="G743" s="153" t="str">
        <f t="shared" ca="1" si="96"/>
        <v/>
      </c>
      <c r="H743" s="153">
        <f t="shared" ca="1" si="97"/>
        <v>8.7974140281242397E-2</v>
      </c>
      <c r="I743" s="153">
        <f t="shared" ca="1" si="98"/>
        <v>-3.3027823303868775E-2</v>
      </c>
      <c r="J743" s="153" t="str">
        <f t="shared" ca="1" si="99"/>
        <v/>
      </c>
      <c r="M743" s="111" t="s">
        <v>50</v>
      </c>
      <c r="N743" s="112">
        <f t="shared" si="84"/>
        <v>30109462</v>
      </c>
      <c r="O743" s="112">
        <f t="shared" si="85"/>
        <v>33348932</v>
      </c>
      <c r="P743" s="112">
        <f t="shared" si="86"/>
        <v>33348932</v>
      </c>
      <c r="Q743" s="112">
        <f t="shared" si="87"/>
        <v>38386187</v>
      </c>
      <c r="R743" s="112">
        <f t="shared" si="88"/>
        <v>38386187</v>
      </c>
      <c r="S743" s="112">
        <f t="shared" si="89"/>
        <v>40348048</v>
      </c>
      <c r="T743" s="112">
        <f t="shared" si="90"/>
        <v>40348048</v>
      </c>
      <c r="U743" s="112">
        <f t="shared" si="90"/>
        <v>41894034.198123932</v>
      </c>
      <c r="AN743" s="33"/>
      <c r="AO743" s="33"/>
      <c r="AP743" s="33"/>
      <c r="AQ743" s="33"/>
      <c r="AR743" s="33"/>
      <c r="AS743" s="33"/>
    </row>
    <row r="744" spans="1:45">
      <c r="A744" s="152" t="s">
        <v>51</v>
      </c>
      <c r="B744" s="153">
        <f t="shared" ca="1" si="91"/>
        <v>0.70451617140301015</v>
      </c>
      <c r="C744" s="153">
        <f t="shared" ca="1" si="92"/>
        <v>0.61021503196387661</v>
      </c>
      <c r="D744" s="153" t="str">
        <f t="shared" ca="1" si="93"/>
        <v/>
      </c>
      <c r="E744" s="153">
        <f t="shared" ca="1" si="94"/>
        <v>0.64433568512548556</v>
      </c>
      <c r="F744" s="153">
        <f t="shared" ca="1" si="95"/>
        <v>0.63206382375672809</v>
      </c>
      <c r="G744" s="153" t="str">
        <f t="shared" ca="1" si="96"/>
        <v/>
      </c>
      <c r="H744" s="153">
        <f t="shared" ca="1" si="97"/>
        <v>6.0180486277524592E-2</v>
      </c>
      <c r="I744" s="153">
        <f t="shared" ca="1" si="98"/>
        <v>-2.1848791792851485E-2</v>
      </c>
      <c r="J744" s="153" t="str">
        <f t="shared" ca="1" si="99"/>
        <v/>
      </c>
      <c r="M744" s="111" t="s">
        <v>51</v>
      </c>
      <c r="N744" s="112">
        <f t="shared" si="84"/>
        <v>30109462</v>
      </c>
      <c r="O744" s="112">
        <f t="shared" si="85"/>
        <v>33348932</v>
      </c>
      <c r="P744" s="112">
        <f t="shared" si="86"/>
        <v>33348932</v>
      </c>
      <c r="Q744" s="112">
        <f t="shared" si="87"/>
        <v>38386187</v>
      </c>
      <c r="R744" s="112">
        <f t="shared" si="88"/>
        <v>38386187</v>
      </c>
      <c r="S744" s="112">
        <f t="shared" si="89"/>
        <v>40348048</v>
      </c>
      <c r="T744" s="112">
        <f t="shared" si="90"/>
        <v>40348048</v>
      </c>
      <c r="U744" s="112">
        <f t="shared" si="90"/>
        <v>41894034.198123932</v>
      </c>
      <c r="AN744" s="33"/>
      <c r="AO744" s="33"/>
      <c r="AP744" s="33"/>
      <c r="AQ744" s="33"/>
      <c r="AR744" s="33"/>
      <c r="AS744" s="33"/>
    </row>
    <row r="745" spans="1:45">
      <c r="A745" s="152" t="s">
        <v>52</v>
      </c>
      <c r="B745" s="153">
        <f t="shared" ca="1" si="91"/>
        <v>0.83658555354820718</v>
      </c>
      <c r="C745" s="153">
        <f t="shared" ca="1" si="92"/>
        <v>0.78141411202841837</v>
      </c>
      <c r="D745" s="153" t="str">
        <f t="shared" ca="1" si="93"/>
        <v/>
      </c>
      <c r="E745" s="153">
        <f t="shared" ca="1" si="94"/>
        <v>0.75909391052567965</v>
      </c>
      <c r="F745" s="153">
        <f t="shared" ca="1" si="95"/>
        <v>0.78100243907710243</v>
      </c>
      <c r="G745" s="153" t="str">
        <f t="shared" ca="1" si="96"/>
        <v/>
      </c>
      <c r="H745" s="153">
        <f t="shared" ca="1" si="97"/>
        <v>7.7491643022527534E-2</v>
      </c>
      <c r="I745" s="153">
        <f t="shared" ca="1" si="98"/>
        <v>4.116729513159445E-4</v>
      </c>
      <c r="J745" s="153" t="str">
        <f t="shared" ca="1" si="99"/>
        <v/>
      </c>
      <c r="M745" s="111" t="s">
        <v>52</v>
      </c>
      <c r="N745" s="112">
        <f t="shared" si="84"/>
        <v>30109462</v>
      </c>
      <c r="O745" s="112">
        <f t="shared" si="85"/>
        <v>33348932</v>
      </c>
      <c r="P745" s="112">
        <f t="shared" si="86"/>
        <v>33348932</v>
      </c>
      <c r="Q745" s="112">
        <f t="shared" si="87"/>
        <v>38386187</v>
      </c>
      <c r="R745" s="112">
        <f t="shared" si="88"/>
        <v>38386187</v>
      </c>
      <c r="S745" s="112">
        <f t="shared" si="89"/>
        <v>40348048</v>
      </c>
      <c r="T745" s="112">
        <f t="shared" si="90"/>
        <v>40348048</v>
      </c>
      <c r="U745" s="112">
        <f t="shared" si="90"/>
        <v>41894034.198123932</v>
      </c>
      <c r="AN745" s="33"/>
      <c r="AO745" s="33"/>
      <c r="AP745" s="33"/>
      <c r="AQ745" s="33"/>
      <c r="AR745" s="33"/>
      <c r="AS745" s="33"/>
    </row>
    <row r="746" spans="1:45">
      <c r="A746" s="152" t="s">
        <v>53</v>
      </c>
      <c r="B746" s="153">
        <f t="shared" ca="1" si="91"/>
        <v>0.72973559473359506</v>
      </c>
      <c r="C746" s="153">
        <f t="shared" ca="1" si="92"/>
        <v>0.74588045994195251</v>
      </c>
      <c r="D746" s="204" t="str">
        <f t="shared" ca="1" si="93"/>
        <v/>
      </c>
      <c r="E746" s="153">
        <f t="shared" ca="1" si="94"/>
        <v>0.80939876106996422</v>
      </c>
      <c r="F746" s="153">
        <f t="shared" ca="1" si="95"/>
        <v>0.80396713367645434</v>
      </c>
      <c r="G746" s="204" t="str">
        <f t="shared" ca="1" si="96"/>
        <v/>
      </c>
      <c r="H746" s="153">
        <f t="shared" ca="1" si="97"/>
        <v>-7.9663166336369162E-2</v>
      </c>
      <c r="I746" s="153">
        <f t="shared" ca="1" si="98"/>
        <v>-5.8086673734501826E-2</v>
      </c>
      <c r="J746" s="204" t="str">
        <f t="shared" ca="1" si="99"/>
        <v/>
      </c>
      <c r="M746" s="111" t="s">
        <v>53</v>
      </c>
      <c r="N746" s="112">
        <f t="shared" si="84"/>
        <v>30109462</v>
      </c>
      <c r="O746" s="112">
        <f t="shared" si="85"/>
        <v>33348932</v>
      </c>
      <c r="P746" s="112">
        <f t="shared" si="86"/>
        <v>33348932</v>
      </c>
      <c r="Q746" s="112">
        <f t="shared" si="87"/>
        <v>38386187</v>
      </c>
      <c r="R746" s="112">
        <f t="shared" si="88"/>
        <v>38386187</v>
      </c>
      <c r="S746" s="112">
        <f t="shared" si="89"/>
        <v>40348048</v>
      </c>
      <c r="T746" s="112">
        <f t="shared" si="90"/>
        <v>40348048</v>
      </c>
      <c r="U746" s="112">
        <f t="shared" si="90"/>
        <v>41894034.198123932</v>
      </c>
      <c r="AN746" s="33"/>
      <c r="AO746" s="33"/>
      <c r="AP746" s="33"/>
      <c r="AQ746" s="33"/>
      <c r="AR746" s="33"/>
      <c r="AS746" s="33"/>
    </row>
    <row r="747" spans="1:45">
      <c r="A747" s="152" t="s">
        <v>54</v>
      </c>
      <c r="B747" s="153">
        <f t="shared" ca="1" si="91"/>
        <v>0.71318531324822665</v>
      </c>
      <c r="C747" s="153">
        <f t="shared" ca="1" si="92"/>
        <v>0.73020884430394284</v>
      </c>
      <c r="D747" s="204" t="str">
        <f t="shared" ca="1" si="93"/>
        <v/>
      </c>
      <c r="E747" s="153">
        <f t="shared" ca="1" si="94"/>
        <v>1.1637170214379464</v>
      </c>
      <c r="F747" s="153">
        <f t="shared" ca="1" si="95"/>
        <v>1.2212851560997446</v>
      </c>
      <c r="G747" s="204" t="str">
        <f t="shared" ca="1" si="96"/>
        <v/>
      </c>
      <c r="H747" s="153">
        <f t="shared" ca="1" si="97"/>
        <v>-0.45053170818971977</v>
      </c>
      <c r="I747" s="153">
        <f t="shared" ca="1" si="98"/>
        <v>-0.4910763117958018</v>
      </c>
      <c r="J747" s="153" t="str">
        <f t="shared" ca="1" si="99"/>
        <v/>
      </c>
      <c r="M747" s="111" t="s">
        <v>54</v>
      </c>
      <c r="N747" s="112">
        <f t="shared" si="84"/>
        <v>30109462</v>
      </c>
      <c r="O747" s="112">
        <f t="shared" si="85"/>
        <v>33348932</v>
      </c>
      <c r="P747" s="112">
        <f t="shared" si="86"/>
        <v>33348932</v>
      </c>
      <c r="Q747" s="112">
        <f t="shared" si="87"/>
        <v>38386187</v>
      </c>
      <c r="R747" s="112">
        <f t="shared" si="88"/>
        <v>38386187</v>
      </c>
      <c r="S747" s="112">
        <f t="shared" si="89"/>
        <v>40348048</v>
      </c>
      <c r="T747" s="112">
        <f t="shared" si="90"/>
        <v>40348048</v>
      </c>
      <c r="U747" s="112">
        <f t="shared" si="90"/>
        <v>41894034.198123932</v>
      </c>
      <c r="AN747" s="33"/>
      <c r="AO747" s="33"/>
      <c r="AP747" s="33"/>
      <c r="AQ747" s="33"/>
      <c r="AR747" s="33"/>
      <c r="AS747" s="33"/>
    </row>
    <row r="748" spans="1:45">
      <c r="A748" s="165" t="s">
        <v>101</v>
      </c>
      <c r="B748" s="153">
        <f t="shared" ref="B748:G748" ca="1" si="100">SUM(B736:B747)</f>
        <v>8.4726366856911319</v>
      </c>
      <c r="C748" s="153">
        <f t="shared" ca="1" si="100"/>
        <v>8.627297536178208</v>
      </c>
      <c r="D748" s="153">
        <f t="shared" ca="1" si="100"/>
        <v>4.5023693089085883</v>
      </c>
      <c r="E748" s="153">
        <f t="shared" ca="1" si="100"/>
        <v>8.3088169267762897</v>
      </c>
      <c r="F748" s="153">
        <f t="shared" ca="1" si="100"/>
        <v>9.0139336282141826</v>
      </c>
      <c r="G748" s="153">
        <f t="shared" ca="1" si="100"/>
        <v>4.2740545265516214</v>
      </c>
      <c r="H748" s="165" t="s">
        <v>102</v>
      </c>
      <c r="I748" s="165" t="s">
        <v>102</v>
      </c>
      <c r="J748" s="165" t="s">
        <v>102</v>
      </c>
      <c r="AN748" s="33"/>
      <c r="AO748" s="33"/>
      <c r="AP748" s="33"/>
      <c r="AQ748" s="33"/>
      <c r="AR748" s="33"/>
      <c r="AS748" s="33"/>
    </row>
    <row r="749" spans="1:45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AN749" s="33"/>
      <c r="AO749" s="33"/>
      <c r="AP749" s="33"/>
      <c r="AQ749" s="33"/>
      <c r="AR749" s="33"/>
      <c r="AS749" s="33"/>
    </row>
    <row r="750" spans="1:45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AN750" s="33"/>
      <c r="AO750" s="33"/>
      <c r="AP750" s="33"/>
      <c r="AQ750" s="33"/>
      <c r="AR750" s="33"/>
      <c r="AS750" s="33"/>
    </row>
    <row r="751" spans="1:45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AN751" s="33"/>
      <c r="AO751" s="33"/>
      <c r="AP751" s="33"/>
      <c r="AQ751" s="33"/>
      <c r="AR751" s="33"/>
      <c r="AS751" s="33"/>
    </row>
    <row r="752" spans="1:45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AN752" s="33"/>
      <c r="AO752" s="33"/>
      <c r="AP752" s="33"/>
      <c r="AQ752" s="33"/>
      <c r="AR752" s="33"/>
      <c r="AS752" s="33"/>
    </row>
    <row r="753" spans="1:45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AN753" s="33"/>
      <c r="AO753" s="33"/>
      <c r="AP753" s="33"/>
      <c r="AQ753" s="33"/>
      <c r="AR753" s="33"/>
      <c r="AS753" s="33"/>
    </row>
    <row r="754" spans="1:45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</row>
    <row r="755" spans="1:45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</row>
    <row r="756" spans="1:45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</row>
    <row r="757" spans="1:45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</row>
    <row r="758" spans="1:45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</row>
    <row r="759" spans="1:45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</row>
    <row r="760" spans="1:45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</row>
    <row r="761" spans="1:45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</row>
    <row r="762" spans="1:45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</row>
    <row r="763" spans="1:45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</row>
    <row r="764" spans="1:45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</row>
    <row r="765" spans="1:45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</row>
    <row r="766" spans="1:45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</row>
    <row r="767" spans="1:45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</row>
    <row r="768" spans="1:45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</row>
    <row r="769" spans="1:10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</row>
    <row r="770" spans="1:10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</row>
    <row r="771" spans="1:10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</row>
    <row r="772" spans="1:10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</row>
    <row r="773" spans="1:10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</row>
    <row r="774" spans="1:10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</row>
    <row r="775" spans="1:10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</row>
    <row r="776" spans="1:10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</row>
    <row r="777" spans="1:10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</row>
    <row r="778" spans="1:10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</row>
    <row r="779" spans="1:10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</row>
    <row r="780" spans="1:10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</row>
    <row r="781" spans="1:10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</row>
    <row r="782" spans="1:10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</row>
    <row r="783" spans="1:10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</row>
    <row r="784" spans="1:10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</row>
    <row r="785" spans="1:10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</row>
    <row r="786" spans="1:10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</row>
    <row r="787" spans="1:10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</row>
    <row r="788" spans="1:10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</row>
    <row r="789" spans="1:10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</row>
    <row r="790" spans="1:10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</row>
    <row r="791" spans="1:10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</row>
    <row r="792" spans="1:10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</row>
    <row r="793" spans="1:10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</row>
    <row r="794" spans="1:10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</row>
    <row r="795" spans="1:10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</row>
    <row r="796" spans="1:10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</row>
    <row r="797" spans="1:10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</row>
    <row r="798" spans="1:10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</row>
    <row r="799" spans="1:10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</row>
    <row r="800" spans="1:10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</row>
    <row r="801" spans="1:10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</row>
    <row r="802" spans="1:10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</row>
    <row r="803" spans="1:10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</row>
    <row r="805" spans="1:10" hidden="1"/>
    <row r="806" spans="1:10" hidden="1"/>
    <row r="807" spans="1:10" hidden="1"/>
    <row r="808" spans="1:10" hidden="1"/>
    <row r="809" spans="1:10" hidden="1">
      <c r="D809" s="158" t="s">
        <v>127</v>
      </c>
    </row>
    <row r="810" spans="1:10" hidden="1">
      <c r="C810" s="158" t="s">
        <v>125</v>
      </c>
      <c r="D810" s="158" t="s">
        <v>126</v>
      </c>
      <c r="E810" s="158" t="s">
        <v>128</v>
      </c>
      <c r="F810" s="210" t="s">
        <v>129</v>
      </c>
      <c r="G810" s="210" t="s">
        <v>151</v>
      </c>
      <c r="H810" s="210" t="s">
        <v>152</v>
      </c>
      <c r="I810" s="210" t="s">
        <v>154</v>
      </c>
      <c r="J810" s="210" t="s">
        <v>153</v>
      </c>
    </row>
    <row r="811" spans="1:10" ht="15" hidden="1">
      <c r="B811" s="158" t="s">
        <v>45</v>
      </c>
      <c r="C811" s="208">
        <v>30109462</v>
      </c>
      <c r="D811" s="208">
        <v>33348932</v>
      </c>
      <c r="E811" s="208">
        <v>33348932</v>
      </c>
      <c r="F811" s="209">
        <v>38386187</v>
      </c>
      <c r="G811" s="209">
        <v>38386187</v>
      </c>
      <c r="H811" s="209">
        <v>40348048</v>
      </c>
      <c r="I811" s="209">
        <v>40348048</v>
      </c>
      <c r="J811" s="209">
        <v>41894034.198123932</v>
      </c>
    </row>
    <row r="812" spans="1:10" ht="15" hidden="1">
      <c r="B812" s="158" t="s">
        <v>46</v>
      </c>
      <c r="C812" s="208">
        <v>30109462</v>
      </c>
      <c r="D812" s="208">
        <v>33348932</v>
      </c>
      <c r="E812" s="208">
        <v>33348932</v>
      </c>
      <c r="F812" s="209">
        <v>38386187</v>
      </c>
      <c r="G812" s="209">
        <v>38386187</v>
      </c>
      <c r="H812" s="209">
        <v>40348048</v>
      </c>
      <c r="I812" s="209">
        <v>40348048</v>
      </c>
      <c r="J812" s="209">
        <v>41894034.198123932</v>
      </c>
    </row>
    <row r="813" spans="1:10" ht="15" hidden="1">
      <c r="B813" s="158" t="s">
        <v>22</v>
      </c>
      <c r="C813" s="208">
        <v>30109462</v>
      </c>
      <c r="D813" s="208">
        <v>33348932</v>
      </c>
      <c r="E813" s="208">
        <v>33348932</v>
      </c>
      <c r="F813" s="209">
        <v>38386187</v>
      </c>
      <c r="G813" s="209">
        <v>38386187</v>
      </c>
      <c r="H813" s="209">
        <v>40348048</v>
      </c>
      <c r="I813" s="209">
        <v>40348048</v>
      </c>
      <c r="J813" s="209">
        <v>41894034.198123932</v>
      </c>
    </row>
    <row r="814" spans="1:10" ht="15" hidden="1">
      <c r="B814" s="158" t="s">
        <v>47</v>
      </c>
      <c r="C814" s="208">
        <v>30109462</v>
      </c>
      <c r="D814" s="208">
        <v>33348932</v>
      </c>
      <c r="E814" s="208">
        <v>33348932</v>
      </c>
      <c r="F814" s="209">
        <v>38386187</v>
      </c>
      <c r="G814" s="209">
        <v>38386187</v>
      </c>
      <c r="H814" s="209">
        <v>40348048</v>
      </c>
      <c r="I814" s="209">
        <v>40348048</v>
      </c>
      <c r="J814" s="209">
        <v>41894034.198123932</v>
      </c>
    </row>
    <row r="815" spans="1:10" ht="15" hidden="1">
      <c r="B815" s="158" t="s">
        <v>23</v>
      </c>
      <c r="C815" s="208">
        <v>30109462</v>
      </c>
      <c r="D815" s="208">
        <v>33348932</v>
      </c>
      <c r="E815" s="208">
        <v>33348932</v>
      </c>
      <c r="F815" s="209">
        <v>38386187</v>
      </c>
      <c r="G815" s="209">
        <v>38386187</v>
      </c>
      <c r="H815" s="209">
        <v>40348048</v>
      </c>
      <c r="I815" s="209">
        <v>40348048</v>
      </c>
      <c r="J815" s="209">
        <v>41894034.198123932</v>
      </c>
    </row>
    <row r="816" spans="1:10" ht="15" hidden="1">
      <c r="B816" s="158" t="s">
        <v>48</v>
      </c>
      <c r="C816" s="208">
        <v>30109462</v>
      </c>
      <c r="D816" s="208">
        <v>33348932</v>
      </c>
      <c r="E816" s="208">
        <v>33348932</v>
      </c>
      <c r="F816" s="209">
        <v>38386187</v>
      </c>
      <c r="G816" s="209">
        <v>38386187</v>
      </c>
      <c r="H816" s="209">
        <v>40348048</v>
      </c>
      <c r="I816" s="209">
        <v>40348048</v>
      </c>
      <c r="J816" s="209">
        <v>41894034.198123932</v>
      </c>
    </row>
    <row r="817" spans="2:10" ht="15" hidden="1">
      <c r="B817" s="158" t="s">
        <v>49</v>
      </c>
      <c r="C817" s="208">
        <v>30109462</v>
      </c>
      <c r="D817" s="208">
        <v>33348932</v>
      </c>
      <c r="E817" s="208">
        <v>33348932</v>
      </c>
      <c r="F817" s="209">
        <v>38386187</v>
      </c>
      <c r="G817" s="209">
        <v>38386187</v>
      </c>
      <c r="H817" s="209">
        <v>40348048</v>
      </c>
      <c r="I817" s="209">
        <v>40348048</v>
      </c>
      <c r="J817" s="209">
        <v>41894034.198123932</v>
      </c>
    </row>
    <row r="818" spans="2:10" ht="15" hidden="1">
      <c r="B818" s="158" t="s">
        <v>50</v>
      </c>
      <c r="C818" s="208">
        <v>30109462</v>
      </c>
      <c r="D818" s="208">
        <v>33348932</v>
      </c>
      <c r="E818" s="208">
        <v>33348932</v>
      </c>
      <c r="F818" s="209">
        <v>38386187</v>
      </c>
      <c r="G818" s="209">
        <v>38386187</v>
      </c>
      <c r="H818" s="209">
        <v>40348048</v>
      </c>
      <c r="I818" s="209">
        <v>40348048</v>
      </c>
      <c r="J818" s="209">
        <v>41894034.198123932</v>
      </c>
    </row>
    <row r="819" spans="2:10" ht="15" hidden="1">
      <c r="B819" s="158" t="s">
        <v>51</v>
      </c>
      <c r="C819" s="208">
        <v>30109462</v>
      </c>
      <c r="D819" s="208">
        <v>33348932</v>
      </c>
      <c r="E819" s="208">
        <v>33348932</v>
      </c>
      <c r="F819" s="209">
        <v>38386187</v>
      </c>
      <c r="G819" s="209">
        <v>38386187</v>
      </c>
      <c r="H819" s="209">
        <v>40348048</v>
      </c>
      <c r="I819" s="209">
        <v>40348048</v>
      </c>
      <c r="J819" s="209">
        <v>41894034.198123932</v>
      </c>
    </row>
    <row r="820" spans="2:10" ht="15" hidden="1">
      <c r="B820" s="158" t="s">
        <v>52</v>
      </c>
      <c r="C820" s="208">
        <v>30109462</v>
      </c>
      <c r="D820" s="208">
        <v>33348932</v>
      </c>
      <c r="E820" s="208">
        <v>33348932</v>
      </c>
      <c r="F820" s="209">
        <v>38386187</v>
      </c>
      <c r="G820" s="209">
        <v>38386187</v>
      </c>
      <c r="H820" s="209">
        <v>40348048</v>
      </c>
      <c r="I820" s="209">
        <v>40348048</v>
      </c>
      <c r="J820" s="209">
        <v>41894034.198123932</v>
      </c>
    </row>
    <row r="821" spans="2:10" ht="15" hidden="1">
      <c r="B821" s="158" t="s">
        <v>53</v>
      </c>
      <c r="C821" s="208">
        <v>30109462</v>
      </c>
      <c r="D821" s="208">
        <v>33348932</v>
      </c>
      <c r="E821" s="208">
        <v>33348932</v>
      </c>
      <c r="F821" s="209">
        <v>38386187</v>
      </c>
      <c r="G821" s="209">
        <v>38386187</v>
      </c>
      <c r="H821" s="209">
        <v>40348048</v>
      </c>
      <c r="I821" s="209">
        <v>40348048</v>
      </c>
      <c r="J821" s="209">
        <v>41894034.198123932</v>
      </c>
    </row>
    <row r="822" spans="2:10" ht="15" hidden="1">
      <c r="B822" s="158" t="s">
        <v>54</v>
      </c>
      <c r="C822" s="208">
        <v>30109462</v>
      </c>
      <c r="D822" s="208">
        <v>33348932</v>
      </c>
      <c r="E822" s="208">
        <v>33348932</v>
      </c>
      <c r="F822" s="209">
        <v>38386187</v>
      </c>
      <c r="G822" s="209">
        <v>38386187</v>
      </c>
      <c r="H822" s="209">
        <v>40348048</v>
      </c>
      <c r="I822" s="209">
        <v>40348048</v>
      </c>
      <c r="J822" s="209">
        <v>41894034.198123932</v>
      </c>
    </row>
    <row r="823" spans="2:10" hidden="1"/>
    <row r="824" spans="2:10" hidden="1"/>
    <row r="825" spans="2:10" ht="15" hidden="1">
      <c r="I825" s="230" t="s">
        <v>155</v>
      </c>
      <c r="J825" s="233"/>
    </row>
    <row r="826" spans="2:10" hidden="1"/>
    <row r="827" spans="2:10" hidden="1"/>
  </sheetData>
  <mergeCells count="29">
    <mergeCell ref="B585:D585"/>
    <mergeCell ref="E585:G585"/>
    <mergeCell ref="H585:J585"/>
    <mergeCell ref="A512:J512"/>
    <mergeCell ref="B513:D513"/>
    <mergeCell ref="E513:G513"/>
    <mergeCell ref="H513:J513"/>
    <mergeCell ref="A584:J584"/>
    <mergeCell ref="A147:I147"/>
    <mergeCell ref="A1:J1"/>
    <mergeCell ref="A74:J74"/>
    <mergeCell ref="B75:D75"/>
    <mergeCell ref="E75:G75"/>
    <mergeCell ref="H75:J75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B732:D732"/>
    <mergeCell ref="E732:G732"/>
    <mergeCell ref="H732:J732"/>
    <mergeCell ref="A658:J658"/>
    <mergeCell ref="A731:J731"/>
  </mergeCells>
  <conditionalFormatting sqref="H6:H17">
    <cfRule type="colorScale" priority="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9:H9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25:H236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98:H309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371:H382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44:H455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517:H52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589:H600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663:H674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36:H747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:I17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9:I9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25:I236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98:I309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71:I382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44:I455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517:I52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589:I60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63:I674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36:I74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dimension ref="A1:BS173"/>
  <sheetViews>
    <sheetView zoomScale="70" zoomScaleNormal="70" workbookViewId="0">
      <selection sqref="A1:I2"/>
    </sheetView>
  </sheetViews>
  <sheetFormatPr defaultRowHeight="15"/>
  <cols>
    <col min="1" max="1" width="26" customWidth="1"/>
    <col min="2" max="2" width="55.140625" customWidth="1"/>
    <col min="3" max="3" width="12.85546875" customWidth="1"/>
    <col min="4" max="4" width="13.7109375" customWidth="1"/>
    <col min="5" max="5" width="30.7109375" customWidth="1"/>
    <col min="6" max="6" width="30" customWidth="1"/>
    <col min="7" max="7" width="19" customWidth="1"/>
    <col min="8" max="8" width="19.140625" customWidth="1"/>
    <col min="9" max="9" width="16.85546875" customWidth="1"/>
    <col min="10" max="39" width="10" customWidth="1"/>
  </cols>
  <sheetData>
    <row r="1" spans="1:12" s="123" customFormat="1" ht="15" customHeight="1">
      <c r="A1" s="274" t="s">
        <v>136</v>
      </c>
      <c r="B1" s="274"/>
      <c r="C1" s="274"/>
      <c r="D1" s="274"/>
      <c r="E1" s="274"/>
      <c r="F1" s="274"/>
      <c r="G1" s="274"/>
      <c r="H1" s="274"/>
      <c r="I1" s="274"/>
    </row>
    <row r="2" spans="1:12" s="123" customFormat="1" ht="15" customHeight="1">
      <c r="A2" s="274"/>
      <c r="B2" s="274"/>
      <c r="C2" s="274"/>
      <c r="D2" s="274"/>
      <c r="E2" s="274"/>
      <c r="F2" s="274"/>
      <c r="G2" s="274"/>
      <c r="H2" s="274"/>
      <c r="I2" s="274"/>
    </row>
    <row r="8" spans="1:12">
      <c r="L8" s="193"/>
    </row>
    <row r="22" spans="1:9" s="123" customFormat="1" ht="15" customHeight="1">
      <c r="A22" s="274" t="s">
        <v>137</v>
      </c>
      <c r="B22" s="274"/>
      <c r="C22" s="274"/>
      <c r="D22" s="274"/>
      <c r="E22" s="274"/>
      <c r="F22" s="274"/>
      <c r="G22" s="274"/>
      <c r="H22" s="274"/>
      <c r="I22" s="274"/>
    </row>
    <row r="23" spans="1:9" s="123" customFormat="1" ht="15" customHeight="1">
      <c r="A23" s="274"/>
      <c r="B23" s="274"/>
      <c r="C23" s="274"/>
      <c r="D23" s="274"/>
      <c r="E23" s="274"/>
      <c r="F23" s="274"/>
      <c r="G23" s="274"/>
      <c r="H23" s="274"/>
      <c r="I23" s="274"/>
    </row>
    <row r="42" spans="1:13" s="123" customFormat="1" ht="15" customHeight="1">
      <c r="A42" s="274" t="s">
        <v>138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</row>
    <row r="43" spans="1:13" s="123" customFormat="1" ht="15" customHeight="1">
      <c r="A43" s="274"/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</row>
    <row r="45" spans="1:13">
      <c r="A45" t="s">
        <v>141</v>
      </c>
      <c r="B45" cm="1">
        <f t="array" aca="1" ref="B45" ca="1">INDIRECT(ADDRESS(ROW('1'!BA11),COLUMN('1'!BN11)+COUNT('1'!BO11:CR11)-1,1,1,"1"))</f>
        <v>604002.0150000006</v>
      </c>
      <c r="E45" s="138"/>
      <c r="F45" s="138" t="s">
        <v>2</v>
      </c>
      <c r="G45" s="138" t="s">
        <v>8</v>
      </c>
      <c r="H45" s="138" t="s">
        <v>140</v>
      </c>
      <c r="K45" s="168"/>
      <c r="L45" s="168"/>
      <c r="M45" s="168" t="s">
        <v>54</v>
      </c>
    </row>
    <row r="46" spans="1:13" ht="15.75" thickBot="1">
      <c r="A46" s="139" t="s">
        <v>2</v>
      </c>
      <c r="B46" s="139" cm="1">
        <f t="array" aca="1" ref="B46" ca="1">INDIRECT(ADDRESS(ROW('1'!BA12),COLUMN('1'!BN12)+COUNT('1'!BO12:CR12)-1,1,1,"1"))</f>
        <v>9013060.1119999997</v>
      </c>
      <c r="E46" s="138" t="str">
        <f>A45</f>
        <v>Kopbudžeta bilance</v>
      </c>
      <c r="F46" s="140">
        <f ca="1">B46</f>
        <v>9013060.1119999997</v>
      </c>
      <c r="G46" s="140">
        <f ca="1">B47</f>
        <v>8409058.0969999991</v>
      </c>
      <c r="H46" s="141" cm="1">
        <f t="array" aca="1" ref="H46" ca="1">INDIRECT(ADDRESS(ROW('2'!C206)+COUNT('2'!C207:C218),COLUMN('2'!C207),1,1,"2"))</f>
        <v>1.4417375327082933</v>
      </c>
      <c r="J46" s="120"/>
      <c r="K46" s="168"/>
      <c r="L46" s="168" t="s">
        <v>11</v>
      </c>
      <c r="M46" s="168">
        <v>0</v>
      </c>
    </row>
    <row r="47" spans="1:13" ht="15.75" thickBot="1">
      <c r="A47" s="139" t="s">
        <v>8</v>
      </c>
      <c r="B47" s="139" cm="1">
        <f t="array" aca="1" ref="B47" ca="1">INDIRECT(ADDRESS(ROW('1'!BA18),COLUMN('1'!BN18)+COUNT('1'!BO18:CR18)-1,1,1,"1"))</f>
        <v>8409058.0969999991</v>
      </c>
      <c r="E47" s="138" t="str">
        <f>A48</f>
        <v>Pamatbudžeta bilance</v>
      </c>
      <c r="F47" s="140">
        <f ca="1">B49</f>
        <v>5525262.7659999998</v>
      </c>
      <c r="G47" s="140">
        <f ca="1">B50</f>
        <v>5268833.352</v>
      </c>
      <c r="H47" s="141" cm="1">
        <f t="array" aca="1" ref="H47" ca="1">INDIRECT(ADDRESS(ROW('2'!C285)+COUNT('2'!C286:C297),COLUMN('2'!C207),1,1,"2"))</f>
        <v>0.61209052531752384</v>
      </c>
      <c r="I47" s="142"/>
      <c r="K47" s="168"/>
      <c r="L47" s="168" t="s">
        <v>15</v>
      </c>
      <c r="M47" s="168">
        <v>2</v>
      </c>
    </row>
    <row r="48" spans="1:13">
      <c r="A48" t="s">
        <v>142</v>
      </c>
      <c r="B48" cm="1">
        <f t="array" aca="1" ref="B48" ca="1">INDIRECT(ADDRESS(ROW('1'!BA29),COLUMN('1'!BN29)+COUNT('1'!BO29:CR29)-1,1,1,"1"))</f>
        <v>256429.41399999987</v>
      </c>
      <c r="E48" s="138" t="str">
        <f>A51</f>
        <v>Speciālā budžeta bilance</v>
      </c>
      <c r="F48" s="140">
        <f ca="1">B52</f>
        <v>2331356.7080000001</v>
      </c>
      <c r="G48" s="140">
        <f ca="1">B53</f>
        <v>2123421.5099999998</v>
      </c>
      <c r="H48" s="141" cm="1">
        <f t="array" aca="1" ref="H48" ca="1">INDIRECT(ADDRESS(ROW('2'!C366)+COUNT('2'!C367:C378),COLUMN('2'!C207),1,1,"2"))</f>
        <v>0.49633605829565097</v>
      </c>
      <c r="K48" s="168"/>
      <c r="L48" s="168" t="s">
        <v>14</v>
      </c>
      <c r="M48" s="168">
        <v>14</v>
      </c>
    </row>
    <row r="49" spans="1:13">
      <c r="A49" t="s">
        <v>2</v>
      </c>
      <c r="B49" cm="1">
        <f t="array" aca="1" ref="B49" ca="1">INDIRECT(ADDRESS(ROW('1'!BA30),COLUMN('1'!BN30)+COUNT('1'!BO30:CR30)-1,1,1,"1"))</f>
        <v>5525262.7659999998</v>
      </c>
      <c r="E49" s="138" t="str">
        <f>A54</f>
        <v>Pašvaldību budžeta bilance</v>
      </c>
      <c r="F49" s="140">
        <f ca="1">B55</f>
        <v>1886224.138</v>
      </c>
      <c r="G49" s="140">
        <f ca="1">B56</f>
        <v>1790573.865</v>
      </c>
      <c r="H49" s="141" cm="1">
        <f t="array" aca="1" ref="H49" ca="1">INDIRECT(ADDRESS(ROW('2'!C521)+COUNT('2'!C522:C533),COLUMN('2'!C207),1,1,"2"))</f>
        <v>0.22831478235696714</v>
      </c>
      <c r="K49" s="168"/>
      <c r="L49" s="168" t="s">
        <v>10</v>
      </c>
      <c r="M49" s="168">
        <v>15</v>
      </c>
    </row>
    <row r="50" spans="1:13">
      <c r="A50" t="s">
        <v>8</v>
      </c>
      <c r="B50" cm="1">
        <f t="array" aca="1" ref="B50" ca="1">INDIRECT(ADDRESS(ROW('1'!BA31),COLUMN('1'!BN31)+COUNT('1'!BO31:CR31)-1,1,1,"1"))</f>
        <v>5268833.352</v>
      </c>
      <c r="F50" s="120"/>
      <c r="G50" s="120"/>
      <c r="H50" s="120"/>
      <c r="K50" s="168"/>
      <c r="L50" s="168" t="s">
        <v>13</v>
      </c>
      <c r="M50" s="168">
        <v>17</v>
      </c>
    </row>
    <row r="51" spans="1:13">
      <c r="A51" t="s">
        <v>143</v>
      </c>
      <c r="B51" cm="1">
        <f t="array" aca="1" ref="B51" ca="1">INDIRECT(ADDRESS(ROW('1'!BA32),COLUMN('1'!BN32)+COUNT('1'!BO32:CR32)-1,1,1,"1"))</f>
        <v>207935.19800000032</v>
      </c>
      <c r="K51" s="168"/>
      <c r="L51" s="168" t="s">
        <v>9</v>
      </c>
      <c r="M51" s="168">
        <v>19</v>
      </c>
    </row>
    <row r="52" spans="1:13">
      <c r="A52" t="s">
        <v>2</v>
      </c>
      <c r="B52" cm="1">
        <f t="array" aca="1" ref="B52" ca="1">INDIRECT(ADDRESS(ROW('1'!BA33),COLUMN('1'!BN33)+COUNT('1'!BO33:CR33)-1,1,1,"1"))</f>
        <v>2331356.7080000001</v>
      </c>
      <c r="K52" s="168"/>
      <c r="L52" s="168" t="s">
        <v>12</v>
      </c>
      <c r="M52" s="168">
        <v>33</v>
      </c>
    </row>
    <row r="53" spans="1:13" ht="15.75" thickBot="1">
      <c r="A53" s="139" t="s">
        <v>8</v>
      </c>
      <c r="B53" cm="1">
        <f t="array" aca="1" ref="B53" ca="1">INDIRECT(ADDRESS(ROW('1'!BA34),COLUMN('1'!BN34)+COUNT('1'!BO34:CR34)-1,1,1,"1"))</f>
        <v>2123421.5099999998</v>
      </c>
      <c r="K53" s="168"/>
      <c r="L53" s="168"/>
      <c r="M53" s="168"/>
    </row>
    <row r="54" spans="1:13">
      <c r="A54" t="s">
        <v>144</v>
      </c>
      <c r="B54" cm="1">
        <f t="array" aca="1" ref="B54" ca="1">INDIRECT(ADDRESS(ROW('1'!BA38),COLUMN('1'!BN38)+COUNT('1'!BO38:CR38)-1,1,1,"1"))</f>
        <v>95650.273000000045</v>
      </c>
      <c r="E54" s="33"/>
    </row>
    <row r="55" spans="1:13">
      <c r="A55" t="s">
        <v>2</v>
      </c>
      <c r="B55" cm="1">
        <f t="array" aca="1" ref="B55" ca="1">INDIRECT(ADDRESS(ROW('1'!BA39),COLUMN('1'!BN39)+COUNT('1'!BO39:CR39)-1,1,1,"1"))</f>
        <v>1886224.138</v>
      </c>
    </row>
    <row r="56" spans="1:13">
      <c r="A56" t="s">
        <v>8</v>
      </c>
      <c r="B56" cm="1">
        <f t="array" aca="1" ref="B56" ca="1">INDIRECT(ADDRESS(ROW('1'!BA40),COLUMN('1'!BN40)+COUNT('1'!BO40:CR40)-1,1,1,"1"))</f>
        <v>1790573.865</v>
      </c>
    </row>
    <row r="75" spans="1:9" ht="14.25" customHeight="1"/>
    <row r="76" spans="1:9" s="123" customFormat="1" ht="15" customHeight="1">
      <c r="A76" s="274" t="s">
        <v>139</v>
      </c>
      <c r="B76" s="274"/>
      <c r="C76" s="274"/>
      <c r="D76" s="274"/>
      <c r="E76" s="274"/>
      <c r="F76" s="274"/>
      <c r="G76" s="274"/>
      <c r="H76" s="274"/>
      <c r="I76" s="274"/>
    </row>
    <row r="77" spans="1:9" s="123" customFormat="1" ht="15" customHeight="1">
      <c r="A77" s="274"/>
      <c r="B77" s="274"/>
      <c r="C77" s="274"/>
      <c r="D77" s="274"/>
      <c r="E77" s="274"/>
      <c r="F77" s="274"/>
      <c r="G77" s="274"/>
      <c r="H77" s="274"/>
      <c r="I77" s="274"/>
    </row>
    <row r="97" spans="1:71" s="123" customFormat="1" ht="15" customHeight="1">
      <c r="A97" s="281"/>
      <c r="B97" s="281"/>
      <c r="C97" s="281"/>
      <c r="D97" s="281"/>
      <c r="E97" s="281"/>
      <c r="F97" s="281"/>
      <c r="G97" s="281"/>
      <c r="H97" s="281"/>
      <c r="I97" s="281"/>
    </row>
    <row r="98" spans="1:71" s="123" customFormat="1" ht="15" customHeight="1">
      <c r="A98" s="281"/>
      <c r="B98" s="281"/>
      <c r="C98" s="281"/>
      <c r="D98" s="281"/>
      <c r="E98" s="281"/>
      <c r="F98" s="281"/>
      <c r="G98" s="281"/>
      <c r="H98" s="281"/>
      <c r="I98" s="281"/>
    </row>
    <row r="105" spans="1:71">
      <c r="E105" s="168"/>
      <c r="F105" s="249" t="s">
        <v>165</v>
      </c>
      <c r="G105" s="249" t="s">
        <v>166</v>
      </c>
      <c r="H105" s="249" t="s">
        <v>167</v>
      </c>
      <c r="I105" s="249" t="s">
        <v>168</v>
      </c>
      <c r="J105" s="249" t="s">
        <v>169</v>
      </c>
      <c r="K105" s="249" t="s">
        <v>170</v>
      </c>
      <c r="L105" s="249" t="s">
        <v>171</v>
      </c>
      <c r="M105" s="249" t="s">
        <v>172</v>
      </c>
      <c r="N105" s="249" t="s">
        <v>173</v>
      </c>
      <c r="O105" s="249" t="s">
        <v>174</v>
      </c>
      <c r="P105" s="249" t="s">
        <v>175</v>
      </c>
      <c r="Q105" s="249" t="s">
        <v>176</v>
      </c>
      <c r="R105" s="249" t="s">
        <v>177</v>
      </c>
      <c r="S105" s="249" t="s">
        <v>178</v>
      </c>
      <c r="T105" s="249" t="s">
        <v>179</v>
      </c>
      <c r="U105" s="249" t="s">
        <v>180</v>
      </c>
      <c r="V105" s="249" t="s">
        <v>181</v>
      </c>
      <c r="W105" s="249" t="s">
        <v>182</v>
      </c>
      <c r="X105" s="249" t="s">
        <v>183</v>
      </c>
      <c r="Y105" s="249" t="s">
        <v>184</v>
      </c>
      <c r="Z105" s="249" t="s">
        <v>185</v>
      </c>
      <c r="AA105" s="249" t="s">
        <v>186</v>
      </c>
      <c r="AB105" s="249" t="s">
        <v>187</v>
      </c>
      <c r="AC105" s="249" t="s">
        <v>188</v>
      </c>
      <c r="AD105" s="249" t="s">
        <v>189</v>
      </c>
      <c r="AE105" s="249" t="s">
        <v>190</v>
      </c>
      <c r="AF105" s="249" t="s">
        <v>191</v>
      </c>
      <c r="AG105" s="249" t="s">
        <v>192</v>
      </c>
      <c r="AH105" s="249" t="s">
        <v>193</v>
      </c>
      <c r="AI105" s="249" t="s">
        <v>194</v>
      </c>
      <c r="AJ105" s="249" t="s">
        <v>195</v>
      </c>
      <c r="AK105" s="249" t="s">
        <v>196</v>
      </c>
      <c r="AL105" s="249" t="s">
        <v>197</v>
      </c>
      <c r="AM105" s="249" t="s">
        <v>198</v>
      </c>
      <c r="AN105" s="249" t="s">
        <v>199</v>
      </c>
      <c r="AO105" s="249" t="s">
        <v>200</v>
      </c>
      <c r="AP105" s="249" t="s">
        <v>208</v>
      </c>
      <c r="AQ105" s="249" t="s">
        <v>209</v>
      </c>
      <c r="AR105" s="249" t="s">
        <v>210</v>
      </c>
      <c r="AS105" s="249" t="s">
        <v>211</v>
      </c>
      <c r="AT105" s="249" t="s">
        <v>212</v>
      </c>
      <c r="AU105" s="249" t="s">
        <v>201</v>
      </c>
      <c r="AV105" s="249" t="s">
        <v>202</v>
      </c>
      <c r="AW105" s="249" t="s">
        <v>203</v>
      </c>
      <c r="AX105" s="249" t="s">
        <v>204</v>
      </c>
      <c r="AY105" s="249" t="s">
        <v>156</v>
      </c>
      <c r="AZ105" s="249" t="s">
        <v>157</v>
      </c>
      <c r="BA105" s="249" t="s">
        <v>158</v>
      </c>
      <c r="BB105" s="249" t="s">
        <v>159</v>
      </c>
      <c r="BC105" s="249" t="s">
        <v>160</v>
      </c>
      <c r="BD105" s="249" t="s">
        <v>161</v>
      </c>
      <c r="BE105" s="249" t="s">
        <v>162</v>
      </c>
      <c r="BF105" s="249" t="s">
        <v>163</v>
      </c>
      <c r="BG105" s="249" t="s">
        <v>164</v>
      </c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</row>
    <row r="106" spans="1:71">
      <c r="E106" s="168" t="s">
        <v>206</v>
      </c>
      <c r="F106" s="250">
        <f>'3'!BV15</f>
        <v>44058.985999999997</v>
      </c>
      <c r="G106" s="250">
        <f>'3'!BW15</f>
        <v>48912.061000000009</v>
      </c>
      <c r="H106" s="250">
        <f>'3'!BX15</f>
        <v>9452.4579999999987</v>
      </c>
      <c r="I106" s="250">
        <f>'3'!BY15</f>
        <v>41494.661999999982</v>
      </c>
      <c r="J106" s="250">
        <f>'3'!BZ15</f>
        <v>18154.820000000007</v>
      </c>
      <c r="K106" s="250">
        <f>'3'!CA15</f>
        <v>21192.013000000006</v>
      </c>
      <c r="L106" s="250">
        <f>'3'!CB15</f>
        <v>4890.7669999999925</v>
      </c>
      <c r="M106" s="250">
        <f>'3'!CC15</f>
        <v>3387.804999999993</v>
      </c>
      <c r="N106" s="250">
        <f>'3'!CD15</f>
        <v>12491.387000000017</v>
      </c>
      <c r="O106" s="250">
        <f>'3'!CE15</f>
        <v>25239.513000000006</v>
      </c>
      <c r="P106" s="250">
        <f>'3'!CF15</f>
        <v>13488.517999999982</v>
      </c>
      <c r="Q106" s="250">
        <f>'3'!CG15</f>
        <v>20125.429000000004</v>
      </c>
      <c r="R106" s="250">
        <f>'3'!CH15</f>
        <v>43448.696000000004</v>
      </c>
      <c r="S106" s="250">
        <f>'3'!CI15</f>
        <v>51049.976000000002</v>
      </c>
      <c r="T106" s="250">
        <f>'3'!CJ15</f>
        <v>6380.6459999999934</v>
      </c>
      <c r="U106" s="250">
        <f>'3'!CK15</f>
        <v>42232.171999999991</v>
      </c>
      <c r="V106" s="250">
        <f>'3'!CL15</f>
        <v>22529.752999999997</v>
      </c>
      <c r="W106" s="250">
        <f>'3'!CM15</f>
        <v>19012.722999999998</v>
      </c>
      <c r="X106" s="250">
        <f>'3'!CN15</f>
        <v>3938.9310000000114</v>
      </c>
      <c r="Y106" s="250">
        <f>'3'!CO15</f>
        <v>3243.1560000000172</v>
      </c>
      <c r="Z106" s="250">
        <f>'3'!CP15</f>
        <v>12452.231999999989</v>
      </c>
      <c r="AA106" s="250">
        <f>'3'!CQ15</f>
        <v>26665.926000000007</v>
      </c>
      <c r="AB106" s="250">
        <f>'3'!CR15</f>
        <v>17492.218999999983</v>
      </c>
      <c r="AC106" s="250">
        <f>'3'!CS15</f>
        <v>8142.7250000000058</v>
      </c>
      <c r="AD106" s="250">
        <f>'3'!CT15</f>
        <v>3863.1010000000001</v>
      </c>
      <c r="AE106" s="250">
        <f>'3'!CU15</f>
        <v>45889.845000000001</v>
      </c>
      <c r="AF106" s="250">
        <f>'3'!CV15</f>
        <v>7585.2739999999976</v>
      </c>
      <c r="AG106" s="250">
        <f>'3'!CW15</f>
        <v>7220.0970000000016</v>
      </c>
      <c r="AH106" s="250">
        <f>'3'!CX15</f>
        <v>57937.859999999993</v>
      </c>
      <c r="AI106" s="250">
        <f>'3'!CY15</f>
        <v>4296.8249999999971</v>
      </c>
      <c r="AJ106" s="250">
        <f>'3'!CZ15</f>
        <v>4196.8970000000118</v>
      </c>
      <c r="AK106" s="250">
        <f>'3'!DA15</f>
        <v>5290.3090000000084</v>
      </c>
      <c r="AL106" s="250">
        <f>'3'!DB15</f>
        <v>18180.781999999977</v>
      </c>
      <c r="AM106" s="250">
        <f>'3'!DC15</f>
        <v>21406.366000000009</v>
      </c>
      <c r="AN106" s="250">
        <f>'3'!DD15</f>
        <v>13715.277000000002</v>
      </c>
      <c r="AO106" s="250">
        <f>'3'!DE15</f>
        <v>6949.2149999999965</v>
      </c>
      <c r="AP106" s="250">
        <f>'3'!DF15</f>
        <v>4676.8140000000003</v>
      </c>
      <c r="AQ106" s="250">
        <f>'3'!DG15</f>
        <v>48215.86</v>
      </c>
      <c r="AR106" s="250">
        <f>'3'!DH15</f>
        <v>19736.156000000003</v>
      </c>
      <c r="AS106" s="250">
        <f>'3'!DI15</f>
        <v>12163.562000000005</v>
      </c>
      <c r="AT106" s="250">
        <f>'3'!DJ15</f>
        <v>68411.877999999982</v>
      </c>
      <c r="AU106" s="250">
        <f>'3'!DK15</f>
        <v>3473.176999999996</v>
      </c>
      <c r="AV106" s="250">
        <f>'3'!DL15</f>
        <v>3128.9040000000095</v>
      </c>
      <c r="AW106" s="250">
        <f>'3'!DM15</f>
        <v>8276.6000000000058</v>
      </c>
      <c r="AX106" s="250">
        <f>'3'!DN15</f>
        <v>18878.344000000012</v>
      </c>
      <c r="AY106" s="250">
        <f>'3'!DO15</f>
        <v>16582.597999999998</v>
      </c>
      <c r="AZ106" s="250">
        <f>'3'!DP15</f>
        <v>22174.156999999977</v>
      </c>
      <c r="BA106" s="250">
        <f>'3'!DQ15</f>
        <v>3023.6110000000044</v>
      </c>
      <c r="BB106" s="250">
        <f>'3'!DR15</f>
        <v>43141.928</v>
      </c>
      <c r="BC106" s="250">
        <f>'3'!DS15</f>
        <v>51354.168000000005</v>
      </c>
      <c r="BD106" s="250">
        <f>'3'!DT15</f>
        <v>49543.020999999993</v>
      </c>
      <c r="BE106" s="250">
        <f>'3'!DU15</f>
        <v>49204.991999999998</v>
      </c>
      <c r="BF106" s="250">
        <f>'3'!DV15</f>
        <v>52893.782999999996</v>
      </c>
      <c r="BG106" s="250">
        <f>'3'!DW15</f>
        <v>4673.5219999999972</v>
      </c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</row>
    <row r="107" spans="1:71">
      <c r="E107" s="168"/>
      <c r="F107" s="168"/>
      <c r="G107" s="168"/>
      <c r="H107" s="168"/>
      <c r="I107" s="168"/>
      <c r="J107" s="168"/>
      <c r="K107" s="168" t="s">
        <v>205</v>
      </c>
      <c r="L107" s="168"/>
      <c r="M107" s="168"/>
      <c r="N107" s="168"/>
      <c r="O107" s="168"/>
      <c r="P107" s="168"/>
      <c r="Q107" s="168"/>
      <c r="R107" s="249" t="s">
        <v>177</v>
      </c>
      <c r="S107" s="249" t="s">
        <v>178</v>
      </c>
      <c r="T107" s="249" t="s">
        <v>179</v>
      </c>
      <c r="U107" s="249" t="s">
        <v>180</v>
      </c>
      <c r="V107" s="249" t="s">
        <v>181</v>
      </c>
      <c r="W107" s="249" t="s">
        <v>182</v>
      </c>
      <c r="X107" s="249" t="s">
        <v>183</v>
      </c>
      <c r="Y107" s="249" t="s">
        <v>184</v>
      </c>
      <c r="Z107" s="249" t="s">
        <v>185</v>
      </c>
      <c r="AA107" s="249" t="s">
        <v>186</v>
      </c>
      <c r="AB107" s="249" t="s">
        <v>187</v>
      </c>
      <c r="AC107" s="249" t="s">
        <v>188</v>
      </c>
      <c r="AD107" s="249" t="s">
        <v>189</v>
      </c>
      <c r="AE107" s="249" t="s">
        <v>190</v>
      </c>
      <c r="AF107" s="249" t="s">
        <v>191</v>
      </c>
      <c r="AG107" s="249" t="s">
        <v>192</v>
      </c>
      <c r="AH107" s="249" t="s">
        <v>193</v>
      </c>
      <c r="AI107" s="249" t="s">
        <v>194</v>
      </c>
      <c r="AJ107" s="249" t="s">
        <v>195</v>
      </c>
      <c r="AK107" s="249" t="s">
        <v>196</v>
      </c>
      <c r="AL107" s="249" t="s">
        <v>197</v>
      </c>
      <c r="AM107" s="249" t="s">
        <v>198</v>
      </c>
      <c r="AN107" s="249" t="s">
        <v>199</v>
      </c>
      <c r="AO107" s="249" t="s">
        <v>200</v>
      </c>
      <c r="AP107" s="249" t="s">
        <v>208</v>
      </c>
      <c r="AQ107" s="249" t="s">
        <v>209</v>
      </c>
      <c r="AR107" s="249" t="s">
        <v>210</v>
      </c>
      <c r="AS107" s="249" t="s">
        <v>211</v>
      </c>
      <c r="AT107" s="249" t="s">
        <v>212</v>
      </c>
      <c r="AU107" s="249" t="s">
        <v>201</v>
      </c>
      <c r="AV107" s="249" t="s">
        <v>202</v>
      </c>
      <c r="AW107" s="249" t="s">
        <v>203</v>
      </c>
      <c r="AX107" s="249" t="s">
        <v>204</v>
      </c>
      <c r="AY107" s="249" t="s">
        <v>156</v>
      </c>
      <c r="AZ107" s="249" t="s">
        <v>157</v>
      </c>
      <c r="BA107" s="249" t="s">
        <v>158</v>
      </c>
      <c r="BB107" s="249" t="s">
        <v>159</v>
      </c>
      <c r="BC107" s="249" t="s">
        <v>160</v>
      </c>
      <c r="BD107" s="249" t="s">
        <v>161</v>
      </c>
      <c r="BE107" s="249" t="s">
        <v>162</v>
      </c>
      <c r="BF107" s="249" t="s">
        <v>163</v>
      </c>
      <c r="BG107" s="249" t="s">
        <v>164</v>
      </c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</row>
    <row r="108" spans="1:71"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251">
        <f t="shared" ref="R108:BG108" si="0">(R106/F106)*100-100</f>
        <v>-1.3851657866115943</v>
      </c>
      <c r="S108" s="251">
        <f t="shared" si="0"/>
        <v>4.3709362400410612</v>
      </c>
      <c r="T108" s="251">
        <f t="shared" si="0"/>
        <v>-32.497494302540204</v>
      </c>
      <c r="U108" s="251">
        <f t="shared" si="0"/>
        <v>1.7773611458746359</v>
      </c>
      <c r="V108" s="251">
        <f t="shared" si="0"/>
        <v>24.097914493230931</v>
      </c>
      <c r="W108" s="251">
        <f t="shared" si="0"/>
        <v>-10.283544088048686</v>
      </c>
      <c r="X108" s="251">
        <f t="shared" si="0"/>
        <v>-19.461896262896644</v>
      </c>
      <c r="Y108" s="251">
        <f t="shared" si="0"/>
        <v>-4.2696967505501675</v>
      </c>
      <c r="Z108" s="251">
        <f t="shared" si="0"/>
        <v>-0.31345598371123629</v>
      </c>
      <c r="AA108" s="251">
        <f t="shared" si="0"/>
        <v>5.6515076182333672</v>
      </c>
      <c r="AB108" s="251">
        <f t="shared" si="0"/>
        <v>29.682289781575747</v>
      </c>
      <c r="AC108" s="251">
        <f t="shared" si="0"/>
        <v>-59.540117132409925</v>
      </c>
      <c r="AD108" s="251">
        <f t="shared" si="0"/>
        <v>-91.108821769932973</v>
      </c>
      <c r="AE108" s="251">
        <f t="shared" si="0"/>
        <v>-10.107998875454911</v>
      </c>
      <c r="AF108" s="251">
        <f t="shared" si="0"/>
        <v>18.879405000684969</v>
      </c>
      <c r="AG108" s="251">
        <f t="shared" si="0"/>
        <v>-82.903799027906956</v>
      </c>
      <c r="AH108" s="251">
        <f t="shared" si="0"/>
        <v>157.16154100757342</v>
      </c>
      <c r="AI108" s="251">
        <f t="shared" si="0"/>
        <v>-77.400265075128914</v>
      </c>
      <c r="AJ108" s="251">
        <f t="shared" si="0"/>
        <v>6.5491373166983493</v>
      </c>
      <c r="AK108" s="251">
        <f t="shared" si="0"/>
        <v>63.12224882182602</v>
      </c>
      <c r="AL108" s="251">
        <f t="shared" si="0"/>
        <v>46.004202298832809</v>
      </c>
      <c r="AM108" s="251">
        <f t="shared" si="0"/>
        <v>-19.723897831262249</v>
      </c>
      <c r="AN108" s="251">
        <f t="shared" si="0"/>
        <v>-21.592126190507827</v>
      </c>
      <c r="AO108" s="251">
        <f t="shared" si="0"/>
        <v>-14.657378211839514</v>
      </c>
      <c r="AP108" s="251">
        <f t="shared" si="0"/>
        <v>21.063725747786563</v>
      </c>
      <c r="AQ108" s="251">
        <f t="shared" si="0"/>
        <v>5.0686922128414267</v>
      </c>
      <c r="AR108" s="251">
        <f t="shared" si="0"/>
        <v>160.19041632510584</v>
      </c>
      <c r="AS108" s="251">
        <f t="shared" si="0"/>
        <v>68.468124458715749</v>
      </c>
      <c r="AT108" s="251">
        <f t="shared" si="0"/>
        <v>18.078020140888867</v>
      </c>
      <c r="AU108" s="251">
        <f t="shared" si="0"/>
        <v>-19.168758327369659</v>
      </c>
      <c r="AV108" s="251">
        <f t="shared" si="0"/>
        <v>-25.447205399608308</v>
      </c>
      <c r="AW108" s="251">
        <f t="shared" si="0"/>
        <v>56.448328443574695</v>
      </c>
      <c r="AX108" s="251">
        <f t="shared" si="0"/>
        <v>3.8368096597827019</v>
      </c>
      <c r="AY108" s="251">
        <f t="shared" si="0"/>
        <v>-22.534268544226549</v>
      </c>
      <c r="AZ108" s="251">
        <f t="shared" si="0"/>
        <v>61.674875396245909</v>
      </c>
      <c r="BA108" s="251">
        <f t="shared" si="0"/>
        <v>-56.489891304269534</v>
      </c>
      <c r="BB108" s="251">
        <f t="shared" si="0"/>
        <v>822.46405352019542</v>
      </c>
      <c r="BC108" s="251">
        <f t="shared" si="0"/>
        <v>6.5088707325763835</v>
      </c>
      <c r="BD108" s="251">
        <f t="shared" si="0"/>
        <v>151.02669942414312</v>
      </c>
      <c r="BE108" s="251">
        <f t="shared" si="0"/>
        <v>304.52781841371774</v>
      </c>
      <c r="BF108" s="251">
        <f t="shared" si="0"/>
        <v>-22.683334318055103</v>
      </c>
      <c r="BG108" s="251">
        <f t="shared" si="0"/>
        <v>34.560432710455075</v>
      </c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</row>
    <row r="109" spans="1:71"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</row>
    <row r="110" spans="1:71"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</row>
    <row r="111" spans="1:71"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</row>
    <row r="112" spans="1:71"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</row>
    <row r="113" spans="5:71"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</row>
    <row r="130" spans="5:59">
      <c r="E130" s="168"/>
      <c r="F130" s="249" t="s">
        <v>165</v>
      </c>
      <c r="G130" s="249" t="s">
        <v>166</v>
      </c>
      <c r="H130" s="249" t="s">
        <v>167</v>
      </c>
      <c r="I130" s="249" t="s">
        <v>168</v>
      </c>
      <c r="J130" s="249" t="s">
        <v>169</v>
      </c>
      <c r="K130" s="249" t="s">
        <v>170</v>
      </c>
      <c r="L130" s="249" t="s">
        <v>171</v>
      </c>
      <c r="M130" s="249" t="s">
        <v>172</v>
      </c>
      <c r="N130" s="249" t="s">
        <v>173</v>
      </c>
      <c r="O130" s="249" t="s">
        <v>174</v>
      </c>
      <c r="P130" s="249" t="s">
        <v>175</v>
      </c>
      <c r="Q130" s="249" t="s">
        <v>176</v>
      </c>
      <c r="R130" s="249" t="s">
        <v>177</v>
      </c>
      <c r="S130" s="249" t="s">
        <v>178</v>
      </c>
      <c r="T130" s="249" t="s">
        <v>179</v>
      </c>
      <c r="U130" s="249" t="s">
        <v>180</v>
      </c>
      <c r="V130" s="249" t="s">
        <v>181</v>
      </c>
      <c r="W130" s="249" t="s">
        <v>182</v>
      </c>
      <c r="X130" s="249" t="s">
        <v>183</v>
      </c>
      <c r="Y130" s="249" t="s">
        <v>184</v>
      </c>
      <c r="Z130" s="249" t="s">
        <v>185</v>
      </c>
      <c r="AA130" s="249" t="s">
        <v>186</v>
      </c>
      <c r="AB130" s="249" t="s">
        <v>187</v>
      </c>
      <c r="AC130" s="249" t="s">
        <v>188</v>
      </c>
      <c r="AD130" s="249" t="s">
        <v>189</v>
      </c>
      <c r="AE130" s="249" t="s">
        <v>190</v>
      </c>
      <c r="AF130" s="249" t="s">
        <v>191</v>
      </c>
      <c r="AG130" s="249" t="s">
        <v>192</v>
      </c>
      <c r="AH130" s="249" t="s">
        <v>193</v>
      </c>
      <c r="AI130" s="249" t="s">
        <v>194</v>
      </c>
      <c r="AJ130" s="249" t="s">
        <v>195</v>
      </c>
      <c r="AK130" s="249" t="s">
        <v>196</v>
      </c>
      <c r="AL130" s="249" t="s">
        <v>197</v>
      </c>
      <c r="AM130" s="249" t="s">
        <v>198</v>
      </c>
      <c r="AN130" s="249" t="s">
        <v>199</v>
      </c>
      <c r="AO130" s="249" t="s">
        <v>200</v>
      </c>
      <c r="AP130" s="249" t="s">
        <v>208</v>
      </c>
      <c r="AQ130" s="249" t="s">
        <v>209</v>
      </c>
      <c r="AR130" s="249" t="s">
        <v>210</v>
      </c>
      <c r="AS130" s="249" t="s">
        <v>211</v>
      </c>
      <c r="AT130" s="249" t="s">
        <v>212</v>
      </c>
      <c r="AU130" s="249" t="s">
        <v>201</v>
      </c>
      <c r="AV130" s="249" t="s">
        <v>202</v>
      </c>
      <c r="AW130" s="249" t="s">
        <v>203</v>
      </c>
      <c r="AX130" s="249" t="s">
        <v>204</v>
      </c>
      <c r="AY130" s="249" t="s">
        <v>156</v>
      </c>
      <c r="AZ130" s="249" t="s">
        <v>157</v>
      </c>
      <c r="BA130" s="249" t="s">
        <v>158</v>
      </c>
      <c r="BB130" s="249" t="s">
        <v>159</v>
      </c>
      <c r="BC130" s="249" t="s">
        <v>160</v>
      </c>
      <c r="BD130" s="249" t="s">
        <v>161</v>
      </c>
      <c r="BE130" s="249" t="s">
        <v>162</v>
      </c>
      <c r="BF130" s="249" t="s">
        <v>163</v>
      </c>
      <c r="BG130" s="249" t="s">
        <v>164</v>
      </c>
    </row>
    <row r="131" spans="5:59">
      <c r="E131" s="168" t="s">
        <v>207</v>
      </c>
      <c r="F131" s="250">
        <f>'3'!BV13</f>
        <v>140793.06899999999</v>
      </c>
      <c r="G131" s="250">
        <f>'3'!BW13</f>
        <v>210280.03</v>
      </c>
      <c r="H131" s="250">
        <f>'3'!BX13</f>
        <v>218342.64900000003</v>
      </c>
      <c r="I131" s="250">
        <f>'3'!BY13</f>
        <v>233035.91399999999</v>
      </c>
      <c r="J131" s="250">
        <f>'3'!BZ13</f>
        <v>212173.90899999999</v>
      </c>
      <c r="K131" s="250">
        <f>'3'!CA13</f>
        <v>281877.429</v>
      </c>
      <c r="L131" s="250">
        <f>'3'!CB13</f>
        <v>235939.57499999995</v>
      </c>
      <c r="M131" s="250">
        <f>'3'!CC13</f>
        <v>187033.79600000009</v>
      </c>
      <c r="N131" s="250">
        <f>'3'!CD13</f>
        <v>197392.47799999989</v>
      </c>
      <c r="O131" s="250">
        <f>'3'!CE13</f>
        <v>219537.1950000003</v>
      </c>
      <c r="P131" s="250">
        <f>'3'!CF13</f>
        <v>236017.42799999984</v>
      </c>
      <c r="Q131" s="250">
        <f>'3'!CG13</f>
        <v>339639.01399999997</v>
      </c>
      <c r="R131" s="250">
        <f>'3'!CH13</f>
        <v>140431.39600000001</v>
      </c>
      <c r="S131" s="250">
        <f>'3'!CI13</f>
        <v>226710.96799999999</v>
      </c>
      <c r="T131" s="250">
        <f>'3'!CJ13</f>
        <v>240904.16900000005</v>
      </c>
      <c r="U131" s="250">
        <f>'3'!CK13</f>
        <v>249138.33099999989</v>
      </c>
      <c r="V131" s="250">
        <f>'3'!CL13</f>
        <v>237328.24600000016</v>
      </c>
      <c r="W131" s="250">
        <f>'3'!CM13</f>
        <v>337020.277</v>
      </c>
      <c r="X131" s="250">
        <f>'3'!CN13</f>
        <v>235841.09099999978</v>
      </c>
      <c r="Y131" s="250">
        <f>'3'!CO13</f>
        <v>202391.55300000007</v>
      </c>
      <c r="Z131" s="250">
        <f>'3'!CP13</f>
        <v>211391.83400000003</v>
      </c>
      <c r="AA131" s="250">
        <f>'3'!CQ13</f>
        <v>233040.90900000022</v>
      </c>
      <c r="AB131" s="250">
        <f>'3'!CR13</f>
        <v>251924.49899999984</v>
      </c>
      <c r="AC131" s="250">
        <f>'3'!CS13</f>
        <v>373516.9580000001</v>
      </c>
      <c r="AD131" s="250">
        <f>'3'!CT13</f>
        <v>148501.04300000001</v>
      </c>
      <c r="AE131" s="250">
        <f>'3'!CU13</f>
        <v>229955.40899999999</v>
      </c>
      <c r="AF131" s="250">
        <f>'3'!CV13</f>
        <v>234722.22099999996</v>
      </c>
      <c r="AG131" s="250">
        <f>'3'!CW13</f>
        <v>251001.06000000006</v>
      </c>
      <c r="AH131" s="250">
        <f>'3'!CX13</f>
        <v>262239.60899999994</v>
      </c>
      <c r="AI131" s="250">
        <f>'3'!CY13</f>
        <v>329956.05000000005</v>
      </c>
      <c r="AJ131" s="250">
        <f>'3'!CZ13</f>
        <v>270339.53000000003</v>
      </c>
      <c r="AK131" s="250">
        <f>'3'!DA13</f>
        <v>214343.59499999997</v>
      </c>
      <c r="AL131" s="250">
        <f>'3'!DB13</f>
        <v>230656.54900000012</v>
      </c>
      <c r="AM131" s="250">
        <f>'3'!DC13</f>
        <v>254962.53299999982</v>
      </c>
      <c r="AN131" s="250">
        <f>'3'!DD13</f>
        <v>274171.86599999992</v>
      </c>
      <c r="AO131" s="250">
        <f>'3'!DE13</f>
        <v>419321.52400000021</v>
      </c>
      <c r="AP131" s="250">
        <f>'3'!DF13</f>
        <v>162519.83900000001</v>
      </c>
      <c r="AQ131" s="250">
        <f>'3'!DG13</f>
        <v>268167.88399999996</v>
      </c>
      <c r="AR131" s="250">
        <f>'3'!DH13</f>
        <v>280874.82999999996</v>
      </c>
      <c r="AS131" s="250">
        <f>'3'!DI13</f>
        <v>280440.52600000007</v>
      </c>
      <c r="AT131" s="250">
        <f>'3'!DJ13</f>
        <v>290130.30200000003</v>
      </c>
      <c r="AU131" s="250">
        <f>'3'!DK13</f>
        <v>393562.53499999992</v>
      </c>
      <c r="AV131" s="250">
        <f>'3'!DL13</f>
        <v>301259.39899999998</v>
      </c>
      <c r="AW131" s="250">
        <f>'3'!DM13</f>
        <v>257755.70200000005</v>
      </c>
      <c r="AX131" s="250">
        <f>'3'!DN13</f>
        <v>265406.22500000009</v>
      </c>
      <c r="AY131" s="250">
        <f>'3'!DO13</f>
        <v>301408.95200000005</v>
      </c>
      <c r="AZ131" s="250">
        <f>'3'!DP13</f>
        <v>321440.65899999999</v>
      </c>
      <c r="BA131" s="250">
        <f>'3'!DQ13</f>
        <v>478462.86100000003</v>
      </c>
      <c r="BB131" s="250">
        <f>'3'!DR13</f>
        <v>223838.76</v>
      </c>
      <c r="BC131" s="250">
        <f>'3'!DS13</f>
        <v>323655.63</v>
      </c>
      <c r="BD131" s="250">
        <f>'3'!DT13</f>
        <v>326712.97699999996</v>
      </c>
      <c r="BE131" s="250">
        <f>'3'!DU13</f>
        <v>325691.16600000008</v>
      </c>
      <c r="BF131" s="250">
        <f>'3'!DV13</f>
        <v>348178.33400000003</v>
      </c>
      <c r="BG131" s="250">
        <f>'3'!DW13</f>
        <v>426185.62699999986</v>
      </c>
    </row>
    <row r="132" spans="5:59">
      <c r="E132" s="168"/>
      <c r="F132" s="168"/>
      <c r="G132" s="168"/>
      <c r="H132" s="168"/>
      <c r="I132" s="168"/>
      <c r="J132" s="168"/>
      <c r="K132" s="168" t="s">
        <v>205</v>
      </c>
      <c r="L132" s="168"/>
      <c r="M132" s="168"/>
      <c r="N132" s="168"/>
      <c r="O132" s="168"/>
      <c r="P132" s="168"/>
      <c r="Q132" s="168"/>
      <c r="R132" s="249" t="s">
        <v>177</v>
      </c>
      <c r="S132" s="249" t="s">
        <v>178</v>
      </c>
      <c r="T132" s="249" t="s">
        <v>179</v>
      </c>
      <c r="U132" s="249" t="s">
        <v>180</v>
      </c>
      <c r="V132" s="249" t="s">
        <v>181</v>
      </c>
      <c r="W132" s="249" t="s">
        <v>182</v>
      </c>
      <c r="X132" s="249" t="s">
        <v>183</v>
      </c>
      <c r="Y132" s="249" t="s">
        <v>184</v>
      </c>
      <c r="Z132" s="249" t="s">
        <v>185</v>
      </c>
      <c r="AA132" s="249" t="s">
        <v>186</v>
      </c>
      <c r="AB132" s="249" t="s">
        <v>187</v>
      </c>
      <c r="AC132" s="249" t="s">
        <v>188</v>
      </c>
      <c r="AD132" s="249" t="s">
        <v>189</v>
      </c>
      <c r="AE132" s="249" t="s">
        <v>190</v>
      </c>
      <c r="AF132" s="249" t="s">
        <v>191</v>
      </c>
      <c r="AG132" s="249" t="s">
        <v>192</v>
      </c>
      <c r="AH132" s="249" t="s">
        <v>193</v>
      </c>
      <c r="AI132" s="249" t="s">
        <v>194</v>
      </c>
      <c r="AJ132" s="249" t="s">
        <v>195</v>
      </c>
      <c r="AK132" s="249" t="s">
        <v>196</v>
      </c>
      <c r="AL132" s="249" t="s">
        <v>197</v>
      </c>
      <c r="AM132" s="249" t="s">
        <v>198</v>
      </c>
      <c r="AN132" s="249" t="s">
        <v>199</v>
      </c>
      <c r="AO132" s="249" t="s">
        <v>200</v>
      </c>
      <c r="AP132" s="249" t="s">
        <v>208</v>
      </c>
      <c r="AQ132" s="249" t="s">
        <v>209</v>
      </c>
      <c r="AR132" s="249" t="s">
        <v>210</v>
      </c>
      <c r="AS132" s="249" t="s">
        <v>211</v>
      </c>
      <c r="AT132" s="249" t="s">
        <v>212</v>
      </c>
      <c r="AU132" s="249" t="s">
        <v>201</v>
      </c>
      <c r="AV132" s="249" t="s">
        <v>202</v>
      </c>
      <c r="AW132" s="249" t="s">
        <v>203</v>
      </c>
      <c r="AX132" s="249" t="s">
        <v>204</v>
      </c>
      <c r="AY132" s="249" t="s">
        <v>156</v>
      </c>
      <c r="AZ132" s="249" t="s">
        <v>157</v>
      </c>
      <c r="BA132" s="249" t="s">
        <v>158</v>
      </c>
      <c r="BB132" s="249" t="s">
        <v>159</v>
      </c>
      <c r="BC132" s="249" t="s">
        <v>160</v>
      </c>
      <c r="BD132" s="249" t="s">
        <v>161</v>
      </c>
      <c r="BE132" s="249" t="s">
        <v>162</v>
      </c>
      <c r="BF132" s="249" t="s">
        <v>163</v>
      </c>
      <c r="BG132" s="249" t="s">
        <v>164</v>
      </c>
    </row>
    <row r="133" spans="5:59"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251">
        <f t="shared" ref="R133:BG133" si="1">(R131/F131)*100-100</f>
        <v>-0.25688267367762307</v>
      </c>
      <c r="S133" s="251">
        <f t="shared" si="1"/>
        <v>7.8138366253799774</v>
      </c>
      <c r="T133" s="251">
        <f t="shared" si="1"/>
        <v>10.333079727360101</v>
      </c>
      <c r="U133" s="251">
        <f t="shared" si="1"/>
        <v>6.9098435187976577</v>
      </c>
      <c r="V133" s="251">
        <f t="shared" si="1"/>
        <v>11.855527910361573</v>
      </c>
      <c r="W133" s="251">
        <f t="shared" si="1"/>
        <v>19.562704327064083</v>
      </c>
      <c r="X133" s="251">
        <f t="shared" si="1"/>
        <v>-4.174119581260527E-2</v>
      </c>
      <c r="Y133" s="251">
        <f t="shared" si="1"/>
        <v>8.2112202866266841</v>
      </c>
      <c r="Z133" s="251">
        <f t="shared" si="1"/>
        <v>7.0921425891417016</v>
      </c>
      <c r="AA133" s="251">
        <f t="shared" si="1"/>
        <v>6.1509914071735636</v>
      </c>
      <c r="AB133" s="251">
        <f t="shared" si="1"/>
        <v>6.7397866059281171</v>
      </c>
      <c r="AC133" s="251">
        <f t="shared" si="1"/>
        <v>9.9746915411785153</v>
      </c>
      <c r="AD133" s="251">
        <f t="shared" si="1"/>
        <v>5.7463268399040857</v>
      </c>
      <c r="AE133" s="251">
        <f t="shared" si="1"/>
        <v>1.4310913268210186</v>
      </c>
      <c r="AF133" s="251">
        <f t="shared" si="1"/>
        <v>-2.566144050417023</v>
      </c>
      <c r="AG133" s="251">
        <f t="shared" si="1"/>
        <v>0.74766857132080133</v>
      </c>
      <c r="AH133" s="251">
        <f t="shared" si="1"/>
        <v>10.496585813051411</v>
      </c>
      <c r="AI133" s="251">
        <f t="shared" si="1"/>
        <v>-2.0960836727340109</v>
      </c>
      <c r="AJ133" s="251">
        <f t="shared" si="1"/>
        <v>14.627832178744569</v>
      </c>
      <c r="AK133" s="251">
        <f t="shared" si="1"/>
        <v>5.9054055482245786</v>
      </c>
      <c r="AL133" s="251">
        <f t="shared" si="1"/>
        <v>9.1132730321077986</v>
      </c>
      <c r="AM133" s="251">
        <f t="shared" si="1"/>
        <v>9.4067707228174129</v>
      </c>
      <c r="AN133" s="251">
        <f t="shared" si="1"/>
        <v>8.8309660586047585</v>
      </c>
      <c r="AO133" s="251">
        <f t="shared" si="1"/>
        <v>12.263048576230929</v>
      </c>
      <c r="AP133" s="251">
        <f t="shared" si="1"/>
        <v>9.4402003627678255</v>
      </c>
      <c r="AQ133" s="251">
        <f t="shared" si="1"/>
        <v>16.617341234186839</v>
      </c>
      <c r="AR133" s="251">
        <f t="shared" si="1"/>
        <v>19.662650090551082</v>
      </c>
      <c r="AS133" s="251">
        <f t="shared" si="1"/>
        <v>11.7288213842603</v>
      </c>
      <c r="AT133" s="251">
        <f t="shared" si="1"/>
        <v>10.635576031536914</v>
      </c>
      <c r="AU133" s="251">
        <f t="shared" si="1"/>
        <v>19.277259804752745</v>
      </c>
      <c r="AV133" s="251">
        <f t="shared" si="1"/>
        <v>11.437420565168523</v>
      </c>
      <c r="AW133" s="251">
        <f t="shared" si="1"/>
        <v>20.253512590380907</v>
      </c>
      <c r="AX133" s="251">
        <f t="shared" si="1"/>
        <v>15.065549255226202</v>
      </c>
      <c r="AY133" s="251">
        <f t="shared" si="1"/>
        <v>18.216958567790925</v>
      </c>
      <c r="AZ133" s="251">
        <f t="shared" si="1"/>
        <v>17.240570190378349</v>
      </c>
      <c r="BA133" s="251">
        <f t="shared" si="1"/>
        <v>14.104054672852854</v>
      </c>
      <c r="BB133" s="251">
        <f t="shared" si="1"/>
        <v>37.730114290846672</v>
      </c>
      <c r="BC133" s="251">
        <f t="shared" si="1"/>
        <v>20.691421050255229</v>
      </c>
      <c r="BD133" s="251">
        <f t="shared" si="1"/>
        <v>16.319777389807413</v>
      </c>
      <c r="BE133" s="251">
        <f t="shared" si="1"/>
        <v>16.135556670579064</v>
      </c>
      <c r="BF133" s="251">
        <f t="shared" si="1"/>
        <v>20.007573011108647</v>
      </c>
      <c r="BG133" s="251">
        <f t="shared" si="1"/>
        <v>8.2891762042339536</v>
      </c>
    </row>
    <row r="147" spans="1:9" ht="15.75" thickBot="1"/>
    <row r="148" spans="1:9" ht="15" customHeight="1">
      <c r="A148" s="252"/>
      <c r="B148" s="275" t="s">
        <v>76</v>
      </c>
      <c r="C148" s="275"/>
      <c r="D148" s="279" t="s">
        <v>213</v>
      </c>
      <c r="F148" s="252"/>
      <c r="G148" s="282" t="s">
        <v>76</v>
      </c>
      <c r="H148" s="282"/>
      <c r="I148" s="279" t="s">
        <v>213</v>
      </c>
    </row>
    <row r="149" spans="1:9">
      <c r="A149" s="253"/>
      <c r="B149" s="276"/>
      <c r="C149" s="276"/>
      <c r="D149" s="280"/>
      <c r="F149" s="253"/>
      <c r="G149" s="283"/>
      <c r="H149" s="283"/>
      <c r="I149" s="280"/>
    </row>
    <row r="150" spans="1:9">
      <c r="A150" s="253"/>
      <c r="B150" s="276"/>
      <c r="C150" s="276"/>
      <c r="D150" s="280"/>
      <c r="F150" s="253"/>
      <c r="G150" s="283"/>
      <c r="H150" s="283"/>
      <c r="I150" s="280"/>
    </row>
    <row r="151" spans="1:9">
      <c r="A151" s="253"/>
      <c r="B151" s="254">
        <v>2023.06</v>
      </c>
      <c r="C151" s="254">
        <v>2024.06</v>
      </c>
      <c r="D151" s="280"/>
      <c r="F151" s="253"/>
      <c r="G151" s="254">
        <v>2023.06</v>
      </c>
      <c r="H151" s="254">
        <v>2024.06</v>
      </c>
      <c r="I151" s="280"/>
    </row>
    <row r="152" spans="1:9">
      <c r="A152" s="260" t="s">
        <v>8</v>
      </c>
      <c r="B152" s="255">
        <f>'3'!DK12</f>
        <v>1387062.6690000007</v>
      </c>
      <c r="C152" s="255">
        <f>'3'!DW12</f>
        <v>1438872.2280000001</v>
      </c>
      <c r="D152" s="261">
        <f>(C152/B152)*100-100</f>
        <v>3.7351995809498106</v>
      </c>
      <c r="F152" s="260" t="s">
        <v>2</v>
      </c>
      <c r="G152" s="255">
        <f>'3'!DK6</f>
        <v>1304045.598</v>
      </c>
      <c r="H152" s="255">
        <f>'3'!DW6</f>
        <v>1789638.223</v>
      </c>
      <c r="I152" s="261">
        <f t="shared" ref="I152:I157" si="2">(H152/G152)*100-100</f>
        <v>37.23739612669587</v>
      </c>
    </row>
    <row r="153" spans="1:9">
      <c r="A153" s="253" t="s">
        <v>9</v>
      </c>
      <c r="B153" s="255">
        <f>'3'!DK13</f>
        <v>393562.53499999992</v>
      </c>
      <c r="C153" s="255">
        <f>'3'!DW13</f>
        <v>426185.62699999986</v>
      </c>
      <c r="D153" s="261">
        <f t="shared" ref="D153:D159" si="3">(C153/B153)*100-100</f>
        <v>8.2891762042339536</v>
      </c>
      <c r="F153" s="253" t="s">
        <v>3</v>
      </c>
      <c r="G153" s="255">
        <f>'3'!DK7</f>
        <v>1023214.676</v>
      </c>
      <c r="H153" s="255">
        <f>'3'!DW7</f>
        <v>1175606.6299999999</v>
      </c>
      <c r="I153" s="261">
        <f t="shared" si="2"/>
        <v>14.893448811322557</v>
      </c>
    </row>
    <row r="154" spans="1:9">
      <c r="A154" s="253" t="s">
        <v>10</v>
      </c>
      <c r="B154" s="255">
        <f>'3'!DK14</f>
        <v>153439.31799999997</v>
      </c>
      <c r="C154" s="255">
        <f>'3'!DW14</f>
        <v>161689.73899999994</v>
      </c>
      <c r="D154" s="261">
        <f t="shared" si="3"/>
        <v>5.3769927470610668</v>
      </c>
      <c r="F154" s="253" t="s">
        <v>4</v>
      </c>
      <c r="G154" s="255">
        <f>'3'!DK8</f>
        <v>237322.25700000004</v>
      </c>
      <c r="H154" s="255">
        <f>'3'!DW8</f>
        <v>443247.60200000001</v>
      </c>
      <c r="I154" s="261">
        <f t="shared" si="2"/>
        <v>86.770346617763693</v>
      </c>
    </row>
    <row r="155" spans="1:9">
      <c r="A155" s="253" t="s">
        <v>11</v>
      </c>
      <c r="B155" s="255">
        <f>'3'!DK15</f>
        <v>3473.176999999996</v>
      </c>
      <c r="C155" s="255">
        <f>'3'!DW15</f>
        <v>4673.5219999999972</v>
      </c>
      <c r="D155" s="261">
        <f t="shared" si="3"/>
        <v>34.560432710455075</v>
      </c>
      <c r="F155" s="253" t="s">
        <v>5</v>
      </c>
      <c r="G155" s="255">
        <f>'3'!DK9</f>
        <v>26365.90400000001</v>
      </c>
      <c r="H155" s="255">
        <f>'3'!DW9</f>
        <v>37234.499000000011</v>
      </c>
      <c r="I155" s="261">
        <f t="shared" si="2"/>
        <v>41.222159498115417</v>
      </c>
    </row>
    <row r="156" spans="1:9">
      <c r="A156" s="253" t="s">
        <v>12</v>
      </c>
      <c r="B156" s="255">
        <f>'3'!DK16</f>
        <v>274461.82499999995</v>
      </c>
      <c r="C156" s="255">
        <f>'3'!DW16</f>
        <v>297706.32599999988</v>
      </c>
      <c r="D156" s="261">
        <f t="shared" si="3"/>
        <v>8.4691198857983068</v>
      </c>
      <c r="F156" s="253" t="s">
        <v>6</v>
      </c>
      <c r="G156" s="255">
        <f>'3'!DK10</f>
        <v>17001.777000000002</v>
      </c>
      <c r="H156" s="255">
        <f>'3'!DW10</f>
        <v>133342.14800000004</v>
      </c>
      <c r="I156" s="261">
        <f t="shared" si="2"/>
        <v>684.28359576766616</v>
      </c>
    </row>
    <row r="157" spans="1:9">
      <c r="A157" s="253" t="s">
        <v>13</v>
      </c>
      <c r="B157" s="255">
        <f>'3'!DK17</f>
        <v>394419.79700000025</v>
      </c>
      <c r="C157" s="255">
        <f>'3'!DW17</f>
        <v>415298.07899999991</v>
      </c>
      <c r="D157" s="261">
        <f t="shared" si="3"/>
        <v>5.2934163444132736</v>
      </c>
      <c r="F157" s="253" t="s">
        <v>7</v>
      </c>
      <c r="G157" s="255">
        <f>'3'!DK11</f>
        <v>140.98400000000004</v>
      </c>
      <c r="H157" s="255">
        <f>'3'!DW11</f>
        <v>207.34399999999994</v>
      </c>
      <c r="I157" s="261">
        <f t="shared" si="2"/>
        <v>47.069170969755362</v>
      </c>
    </row>
    <row r="158" spans="1:9">
      <c r="A158" s="253" t="s">
        <v>14</v>
      </c>
      <c r="B158" s="255">
        <f>'3'!DK18</f>
        <v>124719.62299999996</v>
      </c>
      <c r="C158" s="255">
        <f>'3'!DW18</f>
        <v>90439.352000000014</v>
      </c>
      <c r="D158" s="261">
        <f t="shared" si="3"/>
        <v>-27.485868041791591</v>
      </c>
      <c r="F158" s="253"/>
      <c r="G158" s="255"/>
      <c r="H158" s="255"/>
      <c r="I158" s="261"/>
    </row>
    <row r="159" spans="1:9" ht="15.75" thickBot="1">
      <c r="A159" s="257" t="s">
        <v>15</v>
      </c>
      <c r="B159" s="258">
        <f>'3'!DK19</f>
        <v>42986.394</v>
      </c>
      <c r="C159" s="258">
        <f>'3'!DW19</f>
        <v>42879.583000000013</v>
      </c>
      <c r="D159" s="262">
        <f t="shared" si="3"/>
        <v>-0.248476296941746</v>
      </c>
      <c r="F159" s="257"/>
      <c r="G159" s="258"/>
      <c r="H159" s="258"/>
      <c r="I159" s="262"/>
    </row>
    <row r="160" spans="1:9">
      <c r="D160" s="263"/>
      <c r="I160" s="263"/>
    </row>
    <row r="161" spans="1:9" ht="15.75" thickBot="1">
      <c r="D161" s="263"/>
      <c r="I161" s="263"/>
    </row>
    <row r="162" spans="1:9" ht="15" customHeight="1">
      <c r="A162" s="252"/>
      <c r="B162" s="275" t="s">
        <v>75</v>
      </c>
      <c r="C162" s="275"/>
      <c r="D162" s="277" t="s">
        <v>213</v>
      </c>
      <c r="F162" s="252"/>
      <c r="G162" s="282" t="s">
        <v>75</v>
      </c>
      <c r="H162" s="282"/>
      <c r="I162" s="277" t="s">
        <v>213</v>
      </c>
    </row>
    <row r="163" spans="1:9">
      <c r="A163" s="253"/>
      <c r="B163" s="276"/>
      <c r="C163" s="276"/>
      <c r="D163" s="278"/>
      <c r="F163" s="253"/>
      <c r="G163" s="283"/>
      <c r="H163" s="283"/>
      <c r="I163" s="278"/>
    </row>
    <row r="164" spans="1:9">
      <c r="A164" s="253"/>
      <c r="B164" s="276"/>
      <c r="C164" s="276"/>
      <c r="D164" s="278"/>
      <c r="F164" s="253"/>
      <c r="G164" s="283"/>
      <c r="H164" s="283"/>
      <c r="I164" s="278"/>
    </row>
    <row r="165" spans="1:9">
      <c r="A165" s="253"/>
      <c r="B165" s="254">
        <v>2023.06</v>
      </c>
      <c r="C165" s="254">
        <v>2024.06</v>
      </c>
      <c r="D165" s="278"/>
      <c r="F165" s="253"/>
      <c r="G165" s="254">
        <v>2023.06</v>
      </c>
      <c r="H165" s="254">
        <v>2024.06</v>
      </c>
      <c r="I165" s="278"/>
    </row>
    <row r="166" spans="1:9">
      <c r="A166" s="260" t="s">
        <v>8</v>
      </c>
      <c r="B166" s="255">
        <f>'1'!BT18</f>
        <v>7821776.0310000004</v>
      </c>
      <c r="C166" s="255">
        <f>'1'!CG18</f>
        <v>8409058.0969999991</v>
      </c>
      <c r="D166" s="261">
        <f>(C166/B166)*100-100</f>
        <v>7.5082956054024947</v>
      </c>
      <c r="F166" s="260" t="s">
        <v>2</v>
      </c>
      <c r="G166" s="255">
        <f>'1'!BT12</f>
        <v>7684032.7689999994</v>
      </c>
      <c r="H166" s="255">
        <f>'1'!CG12</f>
        <v>9013060.1119999997</v>
      </c>
      <c r="I166" s="261">
        <f t="shared" ref="I166:I171" si="4">(H166/G166)*100-100</f>
        <v>17.295961417053675</v>
      </c>
    </row>
    <row r="167" spans="1:9">
      <c r="A167" s="253" t="s">
        <v>9</v>
      </c>
      <c r="B167" s="255">
        <f>'1'!BT19</f>
        <v>1675695.916</v>
      </c>
      <c r="C167" s="255">
        <f>'1'!CG19</f>
        <v>1974262.4939999999</v>
      </c>
      <c r="D167" s="261">
        <f t="shared" ref="D167:D173" si="5">(C167/B167)*100-100</f>
        <v>17.817467665177517</v>
      </c>
      <c r="F167" s="253" t="s">
        <v>3</v>
      </c>
      <c r="G167" s="255">
        <f>'1'!BT13</f>
        <v>6057990.1129999999</v>
      </c>
      <c r="H167" s="255">
        <f>'1'!CG13</f>
        <v>6514471.0729999999</v>
      </c>
      <c r="I167" s="261">
        <f t="shared" si="4"/>
        <v>7.5351882635203538</v>
      </c>
    </row>
    <row r="168" spans="1:9">
      <c r="A168" s="253" t="s">
        <v>10</v>
      </c>
      <c r="B168" s="255">
        <f>'1'!BT20</f>
        <v>933803.52500000002</v>
      </c>
      <c r="C168" s="255">
        <f>'1'!CG20</f>
        <v>926972.39899999998</v>
      </c>
      <c r="D168" s="261">
        <f t="shared" si="5"/>
        <v>-0.73153782536856227</v>
      </c>
      <c r="F168" s="253" t="s">
        <v>4</v>
      </c>
      <c r="G168" s="255">
        <f>'1'!BT14</f>
        <v>662773.92500000005</v>
      </c>
      <c r="H168" s="255">
        <f>'1'!CG14</f>
        <v>828688.53700000001</v>
      </c>
      <c r="I168" s="261">
        <f t="shared" si="4"/>
        <v>25.033364431167087</v>
      </c>
    </row>
    <row r="169" spans="1:9">
      <c r="A169" s="253" t="s">
        <v>11</v>
      </c>
      <c r="B169" s="255">
        <f>'1'!BT21</f>
        <v>156677.44699999999</v>
      </c>
      <c r="C169" s="255">
        <f>'1'!CG21</f>
        <v>250811.41399999999</v>
      </c>
      <c r="D169" s="261">
        <f t="shared" si="5"/>
        <v>60.081376613189263</v>
      </c>
      <c r="F169" s="253" t="s">
        <v>5</v>
      </c>
      <c r="G169" s="255">
        <f>'1'!BT15</f>
        <v>235586.59</v>
      </c>
      <c r="H169" s="255">
        <f>'1'!CG15</f>
        <v>275087.59700000001</v>
      </c>
      <c r="I169" s="261">
        <f t="shared" si="4"/>
        <v>16.767086360900251</v>
      </c>
    </row>
    <row r="170" spans="1:9">
      <c r="A170" s="253" t="s">
        <v>12</v>
      </c>
      <c r="B170" s="255">
        <f>'1'!BT22</f>
        <v>1909634.561</v>
      </c>
      <c r="C170" s="255">
        <f>'1'!CG22</f>
        <v>1898696.7749999999</v>
      </c>
      <c r="D170" s="261">
        <f t="shared" si="5"/>
        <v>-0.57276854029456103</v>
      </c>
      <c r="F170" s="253" t="s">
        <v>6</v>
      </c>
      <c r="G170" s="255">
        <f>'1'!BT16</f>
        <v>726756.29099999997</v>
      </c>
      <c r="H170" s="255">
        <f>'1'!CG16</f>
        <v>1393872.4720000001</v>
      </c>
      <c r="I170" s="261">
        <f t="shared" si="4"/>
        <v>91.793657552253649</v>
      </c>
    </row>
    <row r="171" spans="1:9">
      <c r="A171" s="253" t="s">
        <v>13</v>
      </c>
      <c r="B171" s="255">
        <f>'1'!BT23</f>
        <v>2447968.5720000002</v>
      </c>
      <c r="C171" s="255">
        <f>'1'!CG23</f>
        <v>2568386.7549999999</v>
      </c>
      <c r="D171" s="261">
        <f t="shared" si="5"/>
        <v>4.9191065758502646</v>
      </c>
      <c r="F171" s="253" t="s">
        <v>7</v>
      </c>
      <c r="G171" s="255">
        <f>'1'!BT17</f>
        <v>925.85</v>
      </c>
      <c r="H171" s="255">
        <f>'1'!CG17</f>
        <v>940.43299999999999</v>
      </c>
      <c r="I171" s="261">
        <f t="shared" si="4"/>
        <v>1.575093157638932</v>
      </c>
    </row>
    <row r="172" spans="1:9">
      <c r="A172" s="253" t="s">
        <v>14</v>
      </c>
      <c r="B172" s="255">
        <f>'1'!BT24</f>
        <v>484520.11599999998</v>
      </c>
      <c r="C172" s="255">
        <f>'1'!CG24</f>
        <v>559934.58900000004</v>
      </c>
      <c r="D172" s="261">
        <f t="shared" si="5"/>
        <v>15.564776468434616</v>
      </c>
      <c r="F172" s="253"/>
      <c r="G172" s="255"/>
      <c r="H172" s="255"/>
      <c r="I172" s="256"/>
    </row>
    <row r="173" spans="1:9" ht="15.75" thickBot="1">
      <c r="A173" s="257" t="s">
        <v>15</v>
      </c>
      <c r="B173" s="258">
        <f>'1'!BT25</f>
        <v>213475.894</v>
      </c>
      <c r="C173" s="258">
        <f>'1'!CG25</f>
        <v>229993.671</v>
      </c>
      <c r="D173" s="262">
        <f t="shared" si="5"/>
        <v>7.7375373352459178</v>
      </c>
      <c r="F173" s="257"/>
      <c r="G173" s="258"/>
      <c r="H173" s="258"/>
      <c r="I173" s="259"/>
    </row>
  </sheetData>
  <sortState xmlns:xlrd2="http://schemas.microsoft.com/office/spreadsheetml/2017/richdata2" ref="L46:M52">
    <sortCondition ref="M46:M52"/>
  </sortState>
  <mergeCells count="13">
    <mergeCell ref="B162:C164"/>
    <mergeCell ref="D162:D165"/>
    <mergeCell ref="D148:D151"/>
    <mergeCell ref="A97:I98"/>
    <mergeCell ref="G148:H150"/>
    <mergeCell ref="I148:I151"/>
    <mergeCell ref="G162:H164"/>
    <mergeCell ref="I162:I165"/>
    <mergeCell ref="A42:M43"/>
    <mergeCell ref="A1:I2"/>
    <mergeCell ref="A22:I23"/>
    <mergeCell ref="A76:I77"/>
    <mergeCell ref="B148:C150"/>
  </mergeCells>
  <phoneticPr fontId="91" type="noConversion"/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1"/>
  <sheetViews>
    <sheetView zoomScaleNormal="100" workbookViewId="0">
      <selection activeCell="D4" sqref="D4"/>
    </sheetView>
  </sheetViews>
  <sheetFormatPr defaultColWidth="0" defaultRowHeight="15" zeroHeight="1"/>
  <cols>
    <col min="1" max="1" width="33.42578125" style="59" customWidth="1"/>
    <col min="2" max="2" width="15.85546875" style="59" customWidth="1"/>
    <col min="3" max="3" width="16.85546875" style="59" customWidth="1"/>
    <col min="4" max="4" width="16.7109375" style="59" customWidth="1"/>
    <col min="5" max="5" width="12" style="59" bestFit="1" customWidth="1"/>
    <col min="6" max="6" width="9.28515625" style="59" customWidth="1"/>
    <col min="7" max="16383" width="9.140625" style="59" hidden="1"/>
    <col min="16384" max="16384" width="0.42578125" style="59" customWidth="1"/>
  </cols>
  <sheetData>
    <row r="1" spans="1:6" ht="15.75">
      <c r="A1" s="65" t="s">
        <v>112</v>
      </c>
      <c r="B1" s="66"/>
    </row>
    <row r="2" spans="1:6">
      <c r="A2" s="50" t="s">
        <v>32</v>
      </c>
      <c r="B2" s="50"/>
    </row>
    <row r="3" spans="1:6" ht="62.25" customHeight="1">
      <c r="A3" s="67" t="s">
        <v>31</v>
      </c>
      <c r="B3" s="68" t="s">
        <v>28</v>
      </c>
      <c r="C3" s="68" t="s">
        <v>30</v>
      </c>
      <c r="D3" s="68" t="s">
        <v>29</v>
      </c>
      <c r="E3" s="68" t="s">
        <v>25</v>
      </c>
      <c r="F3" s="68" t="s">
        <v>26</v>
      </c>
    </row>
    <row r="4" spans="1:6">
      <c r="A4" s="69" t="s">
        <v>9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27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14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21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52"/>
  <sheetViews>
    <sheetView zoomScale="85" zoomScaleNormal="85" workbookViewId="0">
      <selection activeCell="A3" sqref="A3"/>
    </sheetView>
  </sheetViews>
  <sheetFormatPr defaultColWidth="0" defaultRowHeight="12.75" zeroHeight="1"/>
  <cols>
    <col min="1" max="1" width="7.7109375" style="33" customWidth="1"/>
    <col min="2" max="7" width="14.7109375" style="33" customWidth="1"/>
    <col min="8" max="8" width="1.28515625" style="43" customWidth="1"/>
    <col min="9" max="9" width="14.42578125" style="33" hidden="1" customWidth="1"/>
    <col min="10" max="10" width="18.42578125" style="33" hidden="1" customWidth="1"/>
    <col min="11" max="11" width="15.140625" style="33" hidden="1" customWidth="1"/>
    <col min="12" max="12" width="17.85546875" style="33" hidden="1" customWidth="1"/>
    <col min="13" max="13" width="16.85546875" style="33" hidden="1" customWidth="1"/>
    <col min="14" max="16" width="11.7109375" style="33" hidden="1" customWidth="1"/>
    <col min="17" max="19" width="0" style="33" hidden="1" customWidth="1"/>
    <col min="20" max="16384" width="9.140625" style="33" hidden="1"/>
  </cols>
  <sheetData>
    <row r="1" spans="1:9" ht="15" customHeight="1">
      <c r="A1" s="286" t="s">
        <v>91</v>
      </c>
      <c r="B1" s="287"/>
      <c r="C1" s="287"/>
      <c r="D1" s="287"/>
      <c r="E1" s="287"/>
      <c r="F1" s="287"/>
      <c r="G1" s="288"/>
    </row>
    <row r="2" spans="1:9" ht="15" customHeight="1">
      <c r="A2" s="34" t="s">
        <v>39</v>
      </c>
      <c r="B2" s="284" t="s">
        <v>92</v>
      </c>
      <c r="C2" s="285"/>
      <c r="D2" s="284" t="s">
        <v>93</v>
      </c>
      <c r="E2" s="285"/>
      <c r="F2" s="284" t="s">
        <v>94</v>
      </c>
      <c r="G2" s="285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108</v>
      </c>
      <c r="G3" s="64" t="s">
        <v>109</v>
      </c>
    </row>
    <row r="4" spans="1:9">
      <c r="A4" s="37"/>
      <c r="B4" s="36" t="s">
        <v>90</v>
      </c>
      <c r="C4" s="36" t="s">
        <v>42</v>
      </c>
      <c r="D4" s="36" t="s">
        <v>90</v>
      </c>
      <c r="E4" s="36" t="s">
        <v>42</v>
      </c>
      <c r="F4" s="36" t="s">
        <v>90</v>
      </c>
      <c r="G4" s="36" t="s">
        <v>42</v>
      </c>
    </row>
    <row r="5" spans="1:9">
      <c r="A5" s="37"/>
      <c r="B5" s="34" t="s">
        <v>89</v>
      </c>
      <c r="C5" s="34" t="s">
        <v>66</v>
      </c>
      <c r="D5" s="34" t="s">
        <v>89</v>
      </c>
      <c r="E5" s="34" t="s">
        <v>66</v>
      </c>
      <c r="F5" s="34" t="s">
        <v>89</v>
      </c>
      <c r="G5" s="34" t="s">
        <v>66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113</v>
      </c>
      <c r="B7" s="61">
        <f ca="1">AVERAGE('4'!B6:B16)</f>
        <v>1172203.6746363638</v>
      </c>
      <c r="C7" s="61">
        <f ca="1">AVERAGE('4'!C6:C16)</f>
        <v>1289402.2521818182</v>
      </c>
      <c r="D7" s="61">
        <f ca="1">AVERAGE('4'!E6:E16)</f>
        <v>1226693.2470909092</v>
      </c>
      <c r="E7" s="61">
        <f ca="1">AVERAGE('4'!F6:F16)</f>
        <v>1313509.0475454545</v>
      </c>
      <c r="F7" s="61">
        <f ca="1">B7-D7</f>
        <v>-54489.572454545414</v>
      </c>
      <c r="G7" s="61">
        <f ca="1">C7-E7</f>
        <v>-24106.795363636222</v>
      </c>
      <c r="I7" s="62"/>
    </row>
    <row r="8" spans="1:9">
      <c r="A8" s="39" t="s">
        <v>54</v>
      </c>
      <c r="B8" s="61">
        <f ca="1">'4'!B17</f>
        <v>1379607.6580000001</v>
      </c>
      <c r="C8" s="61">
        <f ca="1">'4'!C17</f>
        <v>1358321.8030000005</v>
      </c>
      <c r="D8" s="61">
        <f ca="1">'4'!E17</f>
        <v>2230910.6029999983</v>
      </c>
      <c r="E8" s="61">
        <f ca="1">'4'!F17</f>
        <v>2516060.8440000024</v>
      </c>
      <c r="F8" s="61">
        <f ca="1">B8-D8</f>
        <v>-851302.9449999982</v>
      </c>
      <c r="G8" s="61">
        <f ca="1">C8-E8</f>
        <v>-1157739.0410000018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286" t="s">
        <v>91</v>
      </c>
      <c r="B64" s="287"/>
      <c r="C64" s="287"/>
      <c r="D64" s="287"/>
      <c r="E64" s="287"/>
      <c r="F64" s="287"/>
      <c r="G64" s="288"/>
    </row>
    <row r="65" spans="1:10" ht="15" customHeight="1">
      <c r="A65" s="34" t="s">
        <v>39</v>
      </c>
      <c r="B65" s="284" t="s">
        <v>96</v>
      </c>
      <c r="C65" s="285"/>
      <c r="D65" s="284" t="s">
        <v>97</v>
      </c>
      <c r="E65" s="285"/>
      <c r="F65" s="284" t="s">
        <v>98</v>
      </c>
      <c r="G65" s="285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108</v>
      </c>
      <c r="G66" s="64" t="s">
        <v>109</v>
      </c>
    </row>
    <row r="67" spans="1:10">
      <c r="A67" s="37"/>
      <c r="B67" s="36" t="s">
        <v>90</v>
      </c>
      <c r="C67" s="36" t="s">
        <v>42</v>
      </c>
      <c r="D67" s="36" t="s">
        <v>90</v>
      </c>
      <c r="E67" s="36" t="s">
        <v>42</v>
      </c>
      <c r="F67" s="36" t="s">
        <v>90</v>
      </c>
      <c r="G67" s="36" t="s">
        <v>42</v>
      </c>
    </row>
    <row r="68" spans="1:10">
      <c r="A68" s="37"/>
      <c r="B68" s="34" t="s">
        <v>89</v>
      </c>
      <c r="C68" s="34" t="s">
        <v>66</v>
      </c>
      <c r="D68" s="34" t="s">
        <v>89</v>
      </c>
      <c r="E68" s="34" t="s">
        <v>66</v>
      </c>
      <c r="F68" s="34" t="s">
        <v>89</v>
      </c>
      <c r="G68" s="34" t="s">
        <v>66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95</v>
      </c>
      <c r="J69" s="33" t="s">
        <v>106</v>
      </c>
    </row>
    <row r="70" spans="1:10">
      <c r="A70" s="39" t="s">
        <v>113</v>
      </c>
      <c r="B70" s="40">
        <f ca="1">B7/I70*100</f>
        <v>4.3361863144010204</v>
      </c>
      <c r="C70" s="40">
        <f ca="1">C7/J70*100</f>
        <v>4.4401729037942719</v>
      </c>
      <c r="D70" s="40">
        <f ca="1">D7/I70*100</f>
        <v>4.5377527686507557</v>
      </c>
      <c r="E70" s="40">
        <f ca="1">E7/J70*100</f>
        <v>4.523186827020953</v>
      </c>
      <c r="F70" s="40">
        <f ca="1">F7/I70*100</f>
        <v>-0.20156645424973563</v>
      </c>
      <c r="G70" s="40">
        <f ca="1">G7/J70*100</f>
        <v>-8.3013923226680927E-2</v>
      </c>
      <c r="I70" s="63">
        <v>27033056</v>
      </c>
      <c r="J70" s="63">
        <v>29039460.402093399</v>
      </c>
    </row>
    <row r="71" spans="1:10">
      <c r="A71" s="39" t="s">
        <v>54</v>
      </c>
      <c r="B71" s="40">
        <f ca="1">B8/I71*100</f>
        <v>5.1034099067452825</v>
      </c>
      <c r="C71" s="40">
        <f ca="1">C8/J71*100</f>
        <v>4.6775035906041893</v>
      </c>
      <c r="D71" s="40">
        <f ca="1">D8/I71*100</f>
        <v>8.2525283231019024</v>
      </c>
      <c r="E71" s="40">
        <f ca="1">E8/J71*100</f>
        <v>8.6642823563575035</v>
      </c>
      <c r="F71" s="40">
        <f ca="1">F8/I71*100</f>
        <v>-3.1491184163566199</v>
      </c>
      <c r="G71" s="40">
        <f ca="1">G8/J71*100</f>
        <v>-3.9867787657533147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286" t="s">
        <v>3</v>
      </c>
      <c r="B127" s="287"/>
      <c r="C127" s="287"/>
      <c r="D127" s="287"/>
      <c r="E127" s="287"/>
      <c r="F127" s="287"/>
      <c r="G127" s="288"/>
    </row>
    <row r="128" spans="1:7" ht="15" customHeight="1">
      <c r="A128" s="34" t="s">
        <v>39</v>
      </c>
      <c r="B128" s="284" t="s">
        <v>92</v>
      </c>
      <c r="C128" s="289"/>
      <c r="D128" s="285"/>
      <c r="E128" s="284" t="s">
        <v>96</v>
      </c>
      <c r="F128" s="289"/>
      <c r="G128" s="285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105</v>
      </c>
      <c r="C130" s="36" t="s">
        <v>90</v>
      </c>
      <c r="D130" s="36" t="s">
        <v>42</v>
      </c>
      <c r="E130" s="36" t="s">
        <v>105</v>
      </c>
      <c r="F130" s="36" t="s">
        <v>90</v>
      </c>
      <c r="G130" s="36" t="s">
        <v>42</v>
      </c>
    </row>
    <row r="131" spans="1:11">
      <c r="A131" s="37"/>
      <c r="B131" s="34" t="s">
        <v>104</v>
      </c>
      <c r="C131" s="34" t="s">
        <v>89</v>
      </c>
      <c r="D131" s="34" t="s">
        <v>66</v>
      </c>
      <c r="E131" s="34" t="s">
        <v>104</v>
      </c>
      <c r="F131" s="34" t="s">
        <v>89</v>
      </c>
      <c r="G131" s="34" t="s">
        <v>66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103</v>
      </c>
      <c r="J132" s="42" t="s">
        <v>95</v>
      </c>
      <c r="K132" s="42" t="s">
        <v>106</v>
      </c>
    </row>
    <row r="133" spans="1:11">
      <c r="A133" s="39" t="s">
        <v>113</v>
      </c>
      <c r="B133" s="61">
        <f ca="1">AVERAGE('4'!B152:B162)</f>
        <v>824369.82727272727</v>
      </c>
      <c r="C133" s="61">
        <f ca="1">AVERAGE('4'!C152:C162)</f>
        <v>949988.05590909091</v>
      </c>
      <c r="D133" s="61">
        <f ca="1">AVERAGE('4'!E152:E162)</f>
        <v>1085745.1788333333</v>
      </c>
      <c r="E133" s="40">
        <f t="shared" ref="E133:G134" ca="1" si="0">B133/I133*100</f>
        <v>3.29251669622569</v>
      </c>
      <c r="F133" s="40">
        <f t="shared" ca="1" si="0"/>
        <v>3.5141718935110067</v>
      </c>
      <c r="G133" s="40">
        <f t="shared" ca="1" si="0"/>
        <v>3.738861410644752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54</v>
      </c>
      <c r="B134" s="61">
        <f ca="1">'4'!B163</f>
        <v>962936.0429999996</v>
      </c>
      <c r="C134" s="61">
        <f ca="1">'4'!C163</f>
        <v>1107409.0789999999</v>
      </c>
      <c r="D134" s="61" t="str">
        <f ca="1">'4'!E163</f>
        <v/>
      </c>
      <c r="E134" s="40">
        <f t="shared" ca="1" si="0"/>
        <v>3.8459474062314301</v>
      </c>
      <c r="F134" s="40">
        <f t="shared" ca="1" si="0"/>
        <v>4.0964997779015437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286" t="s">
        <v>107</v>
      </c>
      <c r="B173" s="287"/>
      <c r="C173" s="287"/>
      <c r="D173" s="287"/>
      <c r="E173" s="287"/>
      <c r="F173" s="287"/>
      <c r="G173" s="288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39</v>
      </c>
      <c r="B174" s="284" t="s">
        <v>92</v>
      </c>
      <c r="C174" s="285"/>
      <c r="D174" s="284" t="s">
        <v>93</v>
      </c>
      <c r="E174" s="285"/>
      <c r="F174" s="284" t="s">
        <v>94</v>
      </c>
      <c r="G174" s="285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108</v>
      </c>
      <c r="G175" s="64" t="s">
        <v>109</v>
      </c>
    </row>
    <row r="176" spans="1:19">
      <c r="A176" s="37"/>
      <c r="B176" s="36" t="s">
        <v>90</v>
      </c>
      <c r="C176" s="36" t="s">
        <v>42</v>
      </c>
      <c r="D176" s="36" t="s">
        <v>90</v>
      </c>
      <c r="E176" s="36" t="s">
        <v>42</v>
      </c>
      <c r="F176" s="36" t="s">
        <v>90</v>
      </c>
      <c r="G176" s="36" t="s">
        <v>42</v>
      </c>
    </row>
    <row r="177" spans="1:7">
      <c r="A177" s="37"/>
      <c r="B177" s="34" t="s">
        <v>89</v>
      </c>
      <c r="C177" s="34" t="s">
        <v>66</v>
      </c>
      <c r="D177" s="34" t="s">
        <v>89</v>
      </c>
      <c r="E177" s="34" t="s">
        <v>66</v>
      </c>
      <c r="F177" s="34" t="s">
        <v>89</v>
      </c>
      <c r="G177" s="34" t="s">
        <v>66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113</v>
      </c>
      <c r="B179" s="61">
        <f ca="1">AVERAGE('4'!B225:B235)</f>
        <v>671905.08072727278</v>
      </c>
      <c r="C179" s="61">
        <f ca="1">AVERAGE('4'!C225:C235)</f>
        <v>749216.59590909083</v>
      </c>
      <c r="D179" s="61">
        <f ca="1">AVERAGE('4'!E225:E235)</f>
        <v>784625.88018181815</v>
      </c>
      <c r="E179" s="61">
        <f ca="1">AVERAGE('4'!F225:F235)</f>
        <v>801256.6192727274</v>
      </c>
      <c r="F179" s="61">
        <f ca="1">B179-D179</f>
        <v>-112720.79945454537</v>
      </c>
      <c r="G179" s="61">
        <f ca="1">C179-E179</f>
        <v>-52040.023363636574</v>
      </c>
    </row>
    <row r="180" spans="1:7">
      <c r="A180" s="39" t="s">
        <v>54</v>
      </c>
      <c r="B180" s="61">
        <f ca="1">'4'!B236</f>
        <v>900960.99899999984</v>
      </c>
      <c r="C180" s="61">
        <f ca="1">'4'!C236</f>
        <v>799044.44299999997</v>
      </c>
      <c r="D180" s="61">
        <f ca="1">'4'!E236</f>
        <v>1550280.2949999999</v>
      </c>
      <c r="E180" s="61">
        <f ca="1">'4'!F236</f>
        <v>1757604.8879999984</v>
      </c>
      <c r="F180" s="61">
        <f ca="1">B180-D180</f>
        <v>-649319.29600000009</v>
      </c>
      <c r="G180" s="61">
        <f ca="1">C180-E180</f>
        <v>-958560.44499999844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286" t="s">
        <v>107</v>
      </c>
      <c r="B236" s="287"/>
      <c r="C236" s="287"/>
      <c r="D236" s="287"/>
      <c r="E236" s="287"/>
      <c r="F236" s="287"/>
      <c r="G236" s="288"/>
    </row>
    <row r="237" spans="1:18">
      <c r="A237" s="34" t="s">
        <v>39</v>
      </c>
      <c r="B237" s="284" t="s">
        <v>96</v>
      </c>
      <c r="C237" s="285"/>
      <c r="D237" s="284" t="s">
        <v>97</v>
      </c>
      <c r="E237" s="285"/>
      <c r="F237" s="284" t="s">
        <v>98</v>
      </c>
      <c r="G237" s="285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108</v>
      </c>
      <c r="G238" s="64" t="s">
        <v>109</v>
      </c>
    </row>
    <row r="239" spans="1:18">
      <c r="A239" s="37"/>
      <c r="B239" s="36" t="s">
        <v>90</v>
      </c>
      <c r="C239" s="36" t="s">
        <v>42</v>
      </c>
      <c r="D239" s="36" t="s">
        <v>90</v>
      </c>
      <c r="E239" s="36" t="s">
        <v>42</v>
      </c>
      <c r="F239" s="36" t="s">
        <v>90</v>
      </c>
      <c r="G239" s="36" t="s">
        <v>42</v>
      </c>
    </row>
    <row r="240" spans="1:18">
      <c r="A240" s="37"/>
      <c r="B240" s="34" t="s">
        <v>89</v>
      </c>
      <c r="C240" s="34" t="s">
        <v>66</v>
      </c>
      <c r="D240" s="34" t="s">
        <v>89</v>
      </c>
      <c r="E240" s="34" t="s">
        <v>66</v>
      </c>
      <c r="F240" s="34" t="s">
        <v>89</v>
      </c>
      <c r="G240" s="34" t="s">
        <v>66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95</v>
      </c>
      <c r="J241" s="33" t="s">
        <v>106</v>
      </c>
    </row>
    <row r="242" spans="1:10">
      <c r="A242" s="39" t="s">
        <v>113</v>
      </c>
      <c r="B242" s="40">
        <f ca="1">B179/I242*100</f>
        <v>2.4854943544942638</v>
      </c>
      <c r="C242" s="40">
        <f ca="1">C179/J242*100</f>
        <v>2.5799948949983977</v>
      </c>
      <c r="D242" s="40">
        <f ca="1">D179/I242*100</f>
        <v>2.9024682972647198</v>
      </c>
      <c r="E242" s="40">
        <f ca="1">E179/J242*100</f>
        <v>2.759199407214076</v>
      </c>
      <c r="F242" s="40">
        <f ca="1">F179/I242*100</f>
        <v>-0.41697394277045613</v>
      </c>
      <c r="G242" s="40">
        <f ca="1">G179/J242*100</f>
        <v>-0.17920451221567846</v>
      </c>
      <c r="I242" s="63">
        <v>27033056</v>
      </c>
      <c r="J242" s="63">
        <v>29039460.402093399</v>
      </c>
    </row>
    <row r="243" spans="1:10">
      <c r="A243" s="39" t="s">
        <v>54</v>
      </c>
      <c r="B243" s="40">
        <f ca="1">B180/I243*100</f>
        <v>3.3328122392081752</v>
      </c>
      <c r="C243" s="40">
        <f ca="1">C180/J243*100</f>
        <v>2.7515815787761619</v>
      </c>
      <c r="D243" s="40">
        <f ca="1">D180/I243*100</f>
        <v>5.7347578276018805</v>
      </c>
      <c r="E243" s="40">
        <f ca="1">E180/J243*100</f>
        <v>6.0524708918947265</v>
      </c>
      <c r="F243" s="40">
        <f ca="1">F180/I243*100</f>
        <v>-2.4019455883937062</v>
      </c>
      <c r="G243" s="40">
        <f ca="1">G180/J243*100</f>
        <v>-3.300889313118565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286" t="s">
        <v>110</v>
      </c>
      <c r="B299" s="287"/>
      <c r="C299" s="287"/>
      <c r="D299" s="287"/>
      <c r="E299" s="287"/>
      <c r="F299" s="287"/>
      <c r="G299" s="288"/>
    </row>
    <row r="300" spans="1:7">
      <c r="A300" s="34" t="s">
        <v>39</v>
      </c>
      <c r="B300" s="284" t="s">
        <v>92</v>
      </c>
      <c r="C300" s="285"/>
      <c r="D300" s="284" t="s">
        <v>93</v>
      </c>
      <c r="E300" s="285"/>
      <c r="F300" s="284" t="s">
        <v>94</v>
      </c>
      <c r="G300" s="285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108</v>
      </c>
      <c r="G301" s="64" t="s">
        <v>109</v>
      </c>
    </row>
    <row r="302" spans="1:7">
      <c r="A302" s="37"/>
      <c r="B302" s="36" t="s">
        <v>90</v>
      </c>
      <c r="C302" s="36" t="s">
        <v>42</v>
      </c>
      <c r="D302" s="36" t="s">
        <v>90</v>
      </c>
      <c r="E302" s="36" t="s">
        <v>42</v>
      </c>
      <c r="F302" s="36" t="s">
        <v>90</v>
      </c>
      <c r="G302" s="36" t="s">
        <v>42</v>
      </c>
    </row>
    <row r="303" spans="1:7">
      <c r="A303" s="37"/>
      <c r="B303" s="34" t="s">
        <v>89</v>
      </c>
      <c r="C303" s="34" t="s">
        <v>66</v>
      </c>
      <c r="D303" s="34" t="s">
        <v>89</v>
      </c>
      <c r="E303" s="34" t="s">
        <v>66</v>
      </c>
      <c r="F303" s="34" t="s">
        <v>89</v>
      </c>
      <c r="G303" s="34" t="s">
        <v>66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113</v>
      </c>
      <c r="B305" s="61">
        <f ca="1">AVERAGE('4'!B371:B381)</f>
        <v>330199.42363636364</v>
      </c>
      <c r="C305" s="61">
        <f ca="1">AVERAGE('4'!C371:C381)</f>
        <v>353066.09527272725</v>
      </c>
      <c r="D305" s="61">
        <f ca="1">AVERAGE('4'!E371:E381)</f>
        <v>298428.97554545454</v>
      </c>
      <c r="E305" s="61">
        <f ca="1">AVERAGE('4'!F371:F381)</f>
        <v>333391.08918181818</v>
      </c>
      <c r="F305" s="61">
        <f ca="1">B305-D305</f>
        <v>31770.448090909107</v>
      </c>
      <c r="G305" s="61">
        <f ca="1">C305-E305</f>
        <v>19675.006090909068</v>
      </c>
    </row>
    <row r="306" spans="1:7">
      <c r="A306" s="39" t="s">
        <v>54</v>
      </c>
      <c r="B306" s="61">
        <f ca="1">'4'!B382</f>
        <v>300963.05899999989</v>
      </c>
      <c r="C306" s="61">
        <f ca="1">'4'!C382</f>
        <v>355952.14200000046</v>
      </c>
      <c r="D306" s="61">
        <f ca="1">'4'!E382</f>
        <v>306911.74899999984</v>
      </c>
      <c r="E306" s="61">
        <f ca="1">'4'!F382</f>
        <v>320964.42699999968</v>
      </c>
      <c r="F306" s="61">
        <f ca="1">B306-D306</f>
        <v>-5948.6899999999441</v>
      </c>
      <c r="G306" s="61">
        <f ca="1">C306-E306</f>
        <v>34987.715000000782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286" t="s">
        <v>110</v>
      </c>
      <c r="B362" s="287"/>
      <c r="C362" s="287"/>
      <c r="D362" s="287"/>
      <c r="E362" s="287"/>
      <c r="F362" s="287"/>
      <c r="G362" s="288"/>
    </row>
    <row r="363" spans="1:10">
      <c r="A363" s="34" t="s">
        <v>39</v>
      </c>
      <c r="B363" s="284" t="s">
        <v>96</v>
      </c>
      <c r="C363" s="285"/>
      <c r="D363" s="284" t="s">
        <v>97</v>
      </c>
      <c r="E363" s="285"/>
      <c r="F363" s="284" t="s">
        <v>98</v>
      </c>
      <c r="G363" s="285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108</v>
      </c>
      <c r="G364" s="64" t="s">
        <v>109</v>
      </c>
    </row>
    <row r="365" spans="1:10">
      <c r="A365" s="37"/>
      <c r="B365" s="36" t="s">
        <v>90</v>
      </c>
      <c r="C365" s="36" t="s">
        <v>42</v>
      </c>
      <c r="D365" s="36" t="s">
        <v>90</v>
      </c>
      <c r="E365" s="36" t="s">
        <v>42</v>
      </c>
      <c r="F365" s="36" t="s">
        <v>90</v>
      </c>
      <c r="G365" s="36" t="s">
        <v>42</v>
      </c>
    </row>
    <row r="366" spans="1:10">
      <c r="A366" s="37"/>
      <c r="B366" s="34" t="s">
        <v>89</v>
      </c>
      <c r="C366" s="34" t="s">
        <v>66</v>
      </c>
      <c r="D366" s="34" t="s">
        <v>89</v>
      </c>
      <c r="E366" s="34" t="s">
        <v>66</v>
      </c>
      <c r="F366" s="34" t="s">
        <v>89</v>
      </c>
      <c r="G366" s="34" t="s">
        <v>66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95</v>
      </c>
      <c r="J367" s="33" t="s">
        <v>106</v>
      </c>
    </row>
    <row r="368" spans="1:10">
      <c r="A368" s="39" t="s">
        <v>113</v>
      </c>
      <c r="B368" s="40">
        <f ca="1">B305/I368*100</f>
        <v>1.2214653927264592</v>
      </c>
      <c r="C368" s="40">
        <f ca="1">C305/J368*100</f>
        <v>1.215814930387878</v>
      </c>
      <c r="D368" s="40">
        <f ca="1">D305/I368*100</f>
        <v>1.1039409512023151</v>
      </c>
      <c r="E368" s="40">
        <f ca="1">E305/J368*100</f>
        <v>1.1480622730778589</v>
      </c>
      <c r="F368" s="40">
        <f ca="1">F305/I368*100</f>
        <v>0.11752444152414401</v>
      </c>
      <c r="G368" s="40">
        <f ca="1">G305/J368*100</f>
        <v>6.7752657310019213E-2</v>
      </c>
      <c r="I368" s="63">
        <v>27033056</v>
      </c>
      <c r="J368" s="63">
        <v>29039460.402093399</v>
      </c>
    </row>
    <row r="369" spans="1:10">
      <c r="A369" s="39" t="s">
        <v>54</v>
      </c>
      <c r="B369" s="40">
        <f ca="1">B306/I369*100</f>
        <v>1.1133149689032564</v>
      </c>
      <c r="C369" s="40">
        <f ca="1">C306/J369*100</f>
        <v>1.2257532924900374</v>
      </c>
      <c r="D369" s="40">
        <f ca="1">D306/I369*100</f>
        <v>1.1353202131494118</v>
      </c>
      <c r="E369" s="40">
        <f ca="1">E306/J369*100</f>
        <v>1.1052699415064267</v>
      </c>
      <c r="F369" s="40">
        <f ca="1">F306/I369*100</f>
        <v>-2.2005244246155315E-2</v>
      </c>
      <c r="G369" s="40">
        <f ca="1">G306/J369*100</f>
        <v>0.12048335098361052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286" t="s">
        <v>111</v>
      </c>
      <c r="B425" s="287"/>
      <c r="C425" s="287"/>
      <c r="D425" s="287"/>
      <c r="E425" s="287"/>
      <c r="F425" s="287"/>
      <c r="G425" s="288"/>
    </row>
    <row r="426" spans="1:7">
      <c r="A426" s="34" t="s">
        <v>39</v>
      </c>
      <c r="B426" s="284" t="s">
        <v>92</v>
      </c>
      <c r="C426" s="285"/>
      <c r="D426" s="284" t="s">
        <v>93</v>
      </c>
      <c r="E426" s="285"/>
      <c r="F426" s="284" t="s">
        <v>94</v>
      </c>
      <c r="G426" s="285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108</v>
      </c>
      <c r="G427" s="64" t="s">
        <v>109</v>
      </c>
    </row>
    <row r="428" spans="1:7">
      <c r="A428" s="37"/>
      <c r="B428" s="36" t="s">
        <v>90</v>
      </c>
      <c r="C428" s="36" t="s">
        <v>42</v>
      </c>
      <c r="D428" s="36" t="s">
        <v>90</v>
      </c>
      <c r="E428" s="36" t="s">
        <v>42</v>
      </c>
      <c r="F428" s="36" t="s">
        <v>90</v>
      </c>
      <c r="G428" s="36" t="s">
        <v>42</v>
      </c>
    </row>
    <row r="429" spans="1:7">
      <c r="A429" s="37"/>
      <c r="B429" s="34" t="s">
        <v>89</v>
      </c>
      <c r="C429" s="34" t="s">
        <v>66</v>
      </c>
      <c r="D429" s="34" t="s">
        <v>89</v>
      </c>
      <c r="E429" s="34" t="s">
        <v>66</v>
      </c>
      <c r="F429" s="34" t="s">
        <v>89</v>
      </c>
      <c r="G429" s="34" t="s">
        <v>66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113</v>
      </c>
      <c r="B431" s="61">
        <f ca="1">AVERAGE('4'!B663:B673)</f>
        <v>270777.9558181818</v>
      </c>
      <c r="C431" s="61">
        <f ca="1">AVERAGE('4'!C663:C673)</f>
        <v>289665.55781818181</v>
      </c>
      <c r="D431" s="61">
        <f ca="1">AVERAGE('4'!E663:E673)</f>
        <v>249339.21918181816</v>
      </c>
      <c r="E431" s="61">
        <f ca="1">AVERAGE('4'!F663:F673)</f>
        <v>285834.68599999999</v>
      </c>
      <c r="F431" s="61">
        <f ca="1">B431-D431</f>
        <v>21438.736636363639</v>
      </c>
      <c r="G431" s="61">
        <f ca="1">C431-E431</f>
        <v>3830.8718181818258</v>
      </c>
    </row>
    <row r="432" spans="1:7">
      <c r="A432" s="39" t="s">
        <v>54</v>
      </c>
      <c r="B432" s="61">
        <f ca="1">'4'!B674</f>
        <v>273764.64800000004</v>
      </c>
      <c r="C432" s="61">
        <f ca="1">'4'!C674</f>
        <v>294625.01500000013</v>
      </c>
      <c r="D432" s="61">
        <f ca="1">'4'!E674</f>
        <v>446706.59200000018</v>
      </c>
      <c r="E432" s="61">
        <f ca="1">'4'!F674</f>
        <v>492764.7209999999</v>
      </c>
      <c r="F432" s="61">
        <f ca="1">B432-D432</f>
        <v>-172941.94400000013</v>
      </c>
      <c r="G432" s="61">
        <f ca="1">C432-E432</f>
        <v>-198139.70599999977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286" t="s">
        <v>111</v>
      </c>
      <c r="B488" s="287"/>
      <c r="C488" s="287"/>
      <c r="D488" s="287"/>
      <c r="E488" s="287"/>
      <c r="F488" s="287"/>
      <c r="G488" s="288"/>
    </row>
    <row r="489" spans="1:10">
      <c r="A489" s="34" t="s">
        <v>39</v>
      </c>
      <c r="B489" s="284" t="s">
        <v>96</v>
      </c>
      <c r="C489" s="285"/>
      <c r="D489" s="284" t="s">
        <v>97</v>
      </c>
      <c r="E489" s="285"/>
      <c r="F489" s="284" t="s">
        <v>98</v>
      </c>
      <c r="G489" s="285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108</v>
      </c>
      <c r="G490" s="64" t="s">
        <v>109</v>
      </c>
    </row>
    <row r="491" spans="1:10">
      <c r="A491" s="37"/>
      <c r="B491" s="36" t="s">
        <v>90</v>
      </c>
      <c r="C491" s="36" t="s">
        <v>42</v>
      </c>
      <c r="D491" s="36" t="s">
        <v>90</v>
      </c>
      <c r="E491" s="36" t="s">
        <v>42</v>
      </c>
      <c r="F491" s="36" t="s">
        <v>90</v>
      </c>
      <c r="G491" s="36" t="s">
        <v>42</v>
      </c>
    </row>
    <row r="492" spans="1:10">
      <c r="A492" s="37"/>
      <c r="B492" s="34" t="s">
        <v>89</v>
      </c>
      <c r="C492" s="34" t="s">
        <v>66</v>
      </c>
      <c r="D492" s="34" t="s">
        <v>89</v>
      </c>
      <c r="E492" s="34" t="s">
        <v>66</v>
      </c>
      <c r="F492" s="34" t="s">
        <v>89</v>
      </c>
      <c r="G492" s="34" t="s">
        <v>66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95</v>
      </c>
      <c r="J493" s="33" t="s">
        <v>106</v>
      </c>
    </row>
    <row r="494" spans="1:10">
      <c r="A494" s="39" t="s">
        <v>113</v>
      </c>
      <c r="B494" s="40">
        <f ca="1">B431/I494*100</f>
        <v>1.0016549953441514</v>
      </c>
      <c r="C494" s="40">
        <f ca="1">C431/J494*100</f>
        <v>0.99748946367233593</v>
      </c>
      <c r="D494" s="40">
        <f ca="1">D431/I494*100</f>
        <v>0.92234936065614692</v>
      </c>
      <c r="E494" s="40">
        <f ca="1">E431/J494*100</f>
        <v>0.98429751118720765</v>
      </c>
      <c r="F494" s="40">
        <f ca="1">F431/I494*100</f>
        <v>7.9305634688004348E-2</v>
      </c>
      <c r="G494" s="40">
        <f ca="1">G431/J494*100</f>
        <v>1.3191952485128359E-2</v>
      </c>
      <c r="I494" s="63">
        <v>27033056</v>
      </c>
      <c r="J494" s="63">
        <v>29039460.402093399</v>
      </c>
    </row>
    <row r="495" spans="1:10">
      <c r="A495" s="39" t="s">
        <v>54</v>
      </c>
      <c r="B495" s="40">
        <f ca="1">B432/I495*100</f>
        <v>1.0127032918512804</v>
      </c>
      <c r="C495" s="40">
        <f ca="1">C432/J495*100</f>
        <v>1.0145678016068134</v>
      </c>
      <c r="D495" s="40">
        <f ca="1">D432/I495*100</f>
        <v>1.6524457760158533</v>
      </c>
      <c r="E495" s="40">
        <f ca="1">E432/J495*100</f>
        <v>1.6968797428635329</v>
      </c>
      <c r="F495" s="40">
        <f ca="1">F432/I495*100</f>
        <v>-0.63974248416457291</v>
      </c>
      <c r="G495" s="40">
        <f ca="1">G432/J495*100</f>
        <v>-0.68231194125671935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B65:C65"/>
    <mergeCell ref="D65:E65"/>
    <mergeCell ref="F65:G65"/>
    <mergeCell ref="A1:G1"/>
    <mergeCell ref="B2:C2"/>
    <mergeCell ref="D2:E2"/>
    <mergeCell ref="F2:G2"/>
    <mergeCell ref="A64:G64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8</vt:i4>
      </vt:variant>
      <vt:variant>
        <vt:lpstr>Diapazoni ar nosaukumiem</vt:lpstr>
      </vt:variant>
      <vt:variant>
        <vt:i4>2</vt:i4>
      </vt:variant>
    </vt:vector>
  </HeadingPairs>
  <TitlesOfParts>
    <vt:vector size="10" baseType="lpstr">
      <vt:lpstr>Saturs_Content</vt:lpstr>
      <vt:lpstr>1</vt:lpstr>
      <vt:lpstr>2</vt:lpstr>
      <vt:lpstr>3</vt:lpstr>
      <vt:lpstr>4</vt:lpstr>
      <vt:lpstr>Grafiki</vt:lpstr>
      <vt:lpstr>5</vt:lpstr>
      <vt:lpstr>6</vt:lpstr>
      <vt:lpstr>'1'!Drukāt_virsrakstus</vt:lpstr>
      <vt:lpstr>'3'!Drukāt_virsrakstus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Viktorija Zaremba</cp:lastModifiedBy>
  <cp:revision/>
  <cp:lastPrinted>2019-06-20T12:35:59Z</cp:lastPrinted>
  <dcterms:created xsi:type="dcterms:W3CDTF">2015-09-04T08:40:57Z</dcterms:created>
  <dcterms:modified xsi:type="dcterms:W3CDTF">2024-07-19T08:45:30Z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