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nodokli_no_2021/2024/8_2024/"/>
    </mc:Choice>
  </mc:AlternateContent>
  <xr:revisionPtr revIDLastSave="364" documentId="8_{F90263D4-F17A-420A-A1B1-E7F1964CAED4}" xr6:coauthVersionLast="47" xr6:coauthVersionMax="47" xr10:uidLastSave="{400FA0F6-6033-402F-98D8-425A27D050E8}"/>
  <bookViews>
    <workbookView xWindow="-120" yWindow="-120" windowWidth="29040" windowHeight="15840" xr2:uid="{00000000-000D-0000-FFFF-FFFF00000000}"/>
  </bookViews>
  <sheets>
    <sheet name="Saturs" sheetId="19" r:id="rId1"/>
    <sheet name="Ikmēneša" sheetId="16" r:id="rId2"/>
    <sheet name="Kopsavilkums" sheetId="18" r:id="rId3"/>
    <sheet name="Plāna izpildes dinamika" sheetId="20" r:id="rId4"/>
    <sheet name="dati_kum" sheetId="9" r:id="rId5"/>
    <sheet name="dati_ikm" sheetId="10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2" i="9" l="1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41" i="9"/>
  <c r="AY5" i="10" s="1"/>
  <c r="L16" i="20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41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AY20" i="10" l="1"/>
  <c r="AY16" i="10"/>
  <c r="AY12" i="10"/>
  <c r="AY8" i="10"/>
  <c r="AY4" i="10"/>
  <c r="AY23" i="10"/>
  <c r="AY19" i="10"/>
  <c r="AY15" i="10"/>
  <c r="AY11" i="10"/>
  <c r="AY7" i="10"/>
  <c r="AY22" i="10"/>
  <c r="AY18" i="10"/>
  <c r="AY14" i="10"/>
  <c r="AY10" i="10"/>
  <c r="AY6" i="10"/>
  <c r="AY21" i="10"/>
  <c r="AY17" i="10"/>
  <c r="AY13" i="10"/>
  <c r="AY9" i="10"/>
  <c r="AY24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T40" i="10"/>
  <c r="AJ182" i="16"/>
  <c r="AJ181" i="16"/>
  <c r="AJ179" i="16"/>
  <c r="F12" i="16" a="1"/>
  <c r="G12" i="16"/>
  <c r="F108" i="16" a="1"/>
  <c r="C83" i="16"/>
  <c r="F150" i="16" a="1"/>
  <c r="G12" i="20" a="1"/>
  <c r="G7" i="20" a="1"/>
  <c r="F147" i="16" a="1"/>
  <c r="F121" i="16" a="1"/>
  <c r="F103" i="16" a="1"/>
  <c r="C109" i="16"/>
  <c r="F40" i="16" a="1"/>
  <c r="F77" i="16" a="1"/>
  <c r="F4" i="16" a="1"/>
  <c r="C130" i="16"/>
  <c r="C61" i="16"/>
  <c r="F11" i="16" a="1"/>
  <c r="F56" i="16" a="1"/>
  <c r="H11" i="20"/>
  <c r="C176" i="16"/>
  <c r="C12" i="16"/>
  <c r="C38" i="16"/>
  <c r="F61" i="16" a="1"/>
  <c r="F144" i="16" a="1"/>
  <c r="F34" i="16" a="1"/>
  <c r="F5" i="16" a="1"/>
  <c r="C40" i="16"/>
  <c r="C62" i="16"/>
  <c r="F63" i="16" a="1"/>
  <c r="C39" i="16"/>
  <c r="F83" i="16" a="1"/>
  <c r="F29" i="16" a="1"/>
  <c r="C107" i="16"/>
  <c r="D12" i="20"/>
  <c r="C179" i="16"/>
  <c r="F124" i="16" a="1"/>
  <c r="C63" i="16"/>
  <c r="F76" i="16" a="1"/>
  <c r="D15" i="20"/>
  <c r="F31" i="16" a="1"/>
  <c r="F57" i="16" a="1"/>
  <c r="C153" i="16"/>
  <c r="F105" i="16" a="1"/>
  <c r="C15" i="16"/>
  <c r="F52" i="16" a="1"/>
  <c r="G15" i="20" a="1"/>
  <c r="F58" i="16" a="1"/>
  <c r="G11" i="16"/>
  <c r="F127" i="16" a="1"/>
  <c r="C150" i="16"/>
  <c r="G10" i="20" a="1"/>
  <c r="F15" i="16" a="1"/>
  <c r="F55" i="16" a="1"/>
  <c r="F53" i="16" a="1"/>
  <c r="C106" i="16"/>
  <c r="F104" i="16" a="1"/>
  <c r="F148" i="16" a="1"/>
  <c r="C11" i="16"/>
  <c r="C177" i="16"/>
  <c r="C60" i="16"/>
  <c r="F59" i="16" a="1"/>
  <c r="F109" i="16" a="1"/>
  <c r="F9" i="16" a="1"/>
  <c r="C151" i="16"/>
  <c r="C178" i="16"/>
  <c r="F80" i="16" a="1"/>
  <c r="F13" i="16" a="1"/>
  <c r="H13" i="20"/>
  <c r="C128" i="16"/>
  <c r="H14" i="20"/>
  <c r="G4" i="20" a="1"/>
  <c r="C85" i="16"/>
  <c r="F32" i="16" a="1"/>
  <c r="F8" i="16" a="1"/>
  <c r="F75" i="16" a="1"/>
  <c r="F60" i="16" a="1"/>
  <c r="F98" i="16" a="1"/>
  <c r="F125" i="16" a="1"/>
  <c r="D13" i="20"/>
  <c r="D11" i="20"/>
  <c r="G6" i="20" a="1"/>
  <c r="C152" i="16"/>
  <c r="G13" i="16"/>
  <c r="C86" i="16"/>
  <c r="F62" i="16" a="1"/>
  <c r="F33" i="16" a="1"/>
  <c r="F128" i="16" a="1"/>
  <c r="C84" i="16"/>
  <c r="F106" i="16" a="1"/>
  <c r="F153" i="16" a="1"/>
  <c r="G9" i="20" a="1"/>
  <c r="G15" i="16"/>
  <c r="F126" i="16" a="1"/>
  <c r="F130" i="16" a="1"/>
  <c r="F37" i="16" a="1"/>
  <c r="F39" i="16" a="1"/>
  <c r="F6" i="16" a="1"/>
  <c r="F30" i="16" a="1"/>
  <c r="C36" i="16"/>
  <c r="F131" i="16" a="1"/>
  <c r="F78" i="16" a="1"/>
  <c r="C59" i="16"/>
  <c r="F145" i="16" a="1"/>
  <c r="F107" i="16" a="1"/>
  <c r="C154" i="16"/>
  <c r="F86" i="16" a="1"/>
  <c r="H15" i="20"/>
  <c r="D14" i="20"/>
  <c r="F36" i="16" a="1"/>
  <c r="F38" i="16" a="1"/>
  <c r="F100" i="16" a="1"/>
  <c r="F151" i="16" a="1"/>
  <c r="G14" i="16"/>
  <c r="C37" i="16"/>
  <c r="F85" i="16" a="1"/>
  <c r="F152" i="16" a="1"/>
  <c r="C14" i="16"/>
  <c r="F132" i="16" a="1"/>
  <c r="F10" i="16" a="1"/>
  <c r="C82" i="16"/>
  <c r="F123" i="16" a="1"/>
  <c r="F99" i="16" a="1"/>
  <c r="G8" i="20" a="1"/>
  <c r="F101" i="16" a="1"/>
  <c r="F122" i="16" a="1"/>
  <c r="F102" i="16" a="1"/>
  <c r="F146" i="16" a="1"/>
  <c r="C129" i="16"/>
  <c r="F149" i="16" a="1"/>
  <c r="F84" i="16" a="1"/>
  <c r="G5" i="20" a="1"/>
  <c r="F82" i="16" a="1"/>
  <c r="F7" i="16" a="1"/>
  <c r="C105" i="16"/>
  <c r="G11" i="20" a="1"/>
  <c r="F129" i="16" a="1"/>
  <c r="F14" i="16" a="1"/>
  <c r="C180" i="16"/>
  <c r="F79" i="16" a="1"/>
  <c r="G13" i="20" a="1"/>
  <c r="F54" i="16" a="1"/>
  <c r="F143" i="16" a="1"/>
  <c r="F154" i="16" a="1"/>
  <c r="H12" i="20"/>
  <c r="F81" i="16" a="1"/>
  <c r="C131" i="16"/>
  <c r="C108" i="16"/>
  <c r="C132" i="16"/>
  <c r="G14" i="20" a="1"/>
  <c r="F35" i="16" a="1"/>
  <c r="C13" i="16"/>
  <c r="F14" i="16" l="1"/>
  <c r="F107" i="16"/>
  <c r="G107" i="16" s="1"/>
  <c r="F32" i="16"/>
  <c r="F129" i="16"/>
  <c r="G129" i="16" s="1"/>
  <c r="F8" i="16"/>
  <c r="F104" i="16"/>
  <c r="F53" i="16"/>
  <c r="F100" i="16"/>
  <c r="F103" i="16"/>
  <c r="G9" i="20"/>
  <c r="F127" i="16"/>
  <c r="I13" i="20"/>
  <c r="F75" i="16"/>
  <c r="G7" i="20"/>
  <c r="F61" i="16"/>
  <c r="G61" i="16" s="1"/>
  <c r="G15" i="20"/>
  <c r="F131" i="16"/>
  <c r="G131" i="16" s="1"/>
  <c r="F4" i="16"/>
  <c r="F123" i="16"/>
  <c r="F37" i="16"/>
  <c r="G37" i="16" s="1"/>
  <c r="F30" i="16"/>
  <c r="F108" i="16"/>
  <c r="H108" i="16" s="1"/>
  <c r="G11" i="20"/>
  <c r="F80" i="16"/>
  <c r="F81" i="16"/>
  <c r="F125" i="16"/>
  <c r="F101" i="16"/>
  <c r="F128" i="16"/>
  <c r="G128" i="16" s="1"/>
  <c r="F59" i="16"/>
  <c r="G59" i="16" s="1"/>
  <c r="F33" i="16"/>
  <c r="F121" i="16"/>
  <c r="H15" i="16"/>
  <c r="F9" i="16"/>
  <c r="F76" i="16"/>
  <c r="H13" i="16"/>
  <c r="F79" i="16"/>
  <c r="F105" i="16"/>
  <c r="G105" i="16" s="1"/>
  <c r="G6" i="20"/>
  <c r="F55" i="16"/>
  <c r="F122" i="16"/>
  <c r="F124" i="16"/>
  <c r="F35" i="16"/>
  <c r="F82" i="16"/>
  <c r="H82" i="16" s="1"/>
  <c r="F130" i="16"/>
  <c r="G130" i="16" s="1"/>
  <c r="F36" i="16"/>
  <c r="G36" i="16" s="1"/>
  <c r="F15" i="16"/>
  <c r="G8" i="20"/>
  <c r="F62" i="16"/>
  <c r="G62" i="16" s="1"/>
  <c r="F57" i="16"/>
  <c r="F106" i="16"/>
  <c r="G106" i="16" s="1"/>
  <c r="F83" i="16"/>
  <c r="G83" i="16" s="1"/>
  <c r="F54" i="16"/>
  <c r="F60" i="16"/>
  <c r="G60" i="16" s="1"/>
  <c r="G10" i="20"/>
  <c r="I12" i="20"/>
  <c r="H14" i="16"/>
  <c r="J14" i="16" s="1"/>
  <c r="G4" i="20"/>
  <c r="F10" i="16"/>
  <c r="F63" i="16"/>
  <c r="G63" i="16" s="1"/>
  <c r="F52" i="16"/>
  <c r="F85" i="16"/>
  <c r="H85" i="16" s="1"/>
  <c r="F109" i="16"/>
  <c r="G109" i="16" s="1"/>
  <c r="I14" i="20"/>
  <c r="F99" i="16"/>
  <c r="I15" i="20"/>
  <c r="F11" i="16"/>
  <c r="F84" i="16"/>
  <c r="G84" i="16" s="1"/>
  <c r="F29" i="16"/>
  <c r="F126" i="16"/>
  <c r="F78" i="16"/>
  <c r="F86" i="16"/>
  <c r="H86" i="16" s="1"/>
  <c r="G5" i="20"/>
  <c r="G12" i="20"/>
  <c r="F5" i="16"/>
  <c r="H11" i="16"/>
  <c r="F56" i="16"/>
  <c r="F102" i="16"/>
  <c r="F132" i="16"/>
  <c r="G132" i="16" s="1"/>
  <c r="G14" i="20"/>
  <c r="F77" i="16"/>
  <c r="F58" i="16"/>
  <c r="F12" i="16"/>
  <c r="F13" i="16"/>
  <c r="J13" i="16" s="1"/>
  <c r="G13" i="20"/>
  <c r="F34" i="16"/>
  <c r="I11" i="20"/>
  <c r="H12" i="16"/>
  <c r="F39" i="16"/>
  <c r="G39" i="16" s="1"/>
  <c r="F7" i="16"/>
  <c r="F40" i="16"/>
  <c r="G40" i="16" s="1"/>
  <c r="F31" i="16"/>
  <c r="F38" i="16"/>
  <c r="G38" i="16" s="1"/>
  <c r="F6" i="16"/>
  <c r="F98" i="16"/>
  <c r="F149" i="16"/>
  <c r="F143" i="16"/>
  <c r="F150" i="16"/>
  <c r="G150" i="16" s="1"/>
  <c r="F153" i="16"/>
  <c r="G153" i="16" s="1"/>
  <c r="F145" i="16"/>
  <c r="F152" i="16"/>
  <c r="G152" i="16" s="1"/>
  <c r="F144" i="16"/>
  <c r="F151" i="16"/>
  <c r="G151" i="16" s="1"/>
  <c r="F148" i="16"/>
  <c r="F147" i="16"/>
  <c r="F154" i="16"/>
  <c r="G154" i="16" s="1"/>
  <c r="F146" i="16"/>
  <c r="H131" i="16"/>
  <c r="H107" i="16"/>
  <c r="H105" i="16"/>
  <c r="AJ183" i="16"/>
  <c r="H36" i="16" l="1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50" i="16"/>
  <c r="H153" i="16"/>
  <c r="H154" i="16"/>
  <c r="F157" i="16"/>
  <c r="H152" i="16"/>
  <c r="H151" i="16"/>
  <c r="F112" i="16"/>
  <c r="AJ103" i="16" s="1"/>
  <c r="F135" i="16"/>
  <c r="F89" i="16"/>
  <c r="AJ80" i="16" s="1"/>
  <c r="F43" i="16"/>
  <c r="AJ34" i="16" s="1"/>
  <c r="F66" i="16"/>
  <c r="AJ57" i="16" s="1"/>
  <c r="AT45" i="9" l="1"/>
  <c r="AX7" i="10" s="1"/>
  <c r="C35" i="16"/>
  <c r="H35" i="16" l="1"/>
  <c r="G35" i="16"/>
  <c r="AT42" i="9"/>
  <c r="AX4" i="10" s="1"/>
  <c r="AT43" i="9"/>
  <c r="AX5" i="10" s="1"/>
  <c r="AT44" i="9"/>
  <c r="AX6" i="10" s="1"/>
  <c r="AT46" i="9"/>
  <c r="AX8" i="10" s="1"/>
  <c r="AT47" i="9"/>
  <c r="AX9" i="10" s="1"/>
  <c r="AT48" i="9"/>
  <c r="AX10" i="10" s="1"/>
  <c r="AT49" i="9"/>
  <c r="AX11" i="10" s="1"/>
  <c r="AT50" i="9"/>
  <c r="AX12" i="10" s="1"/>
  <c r="AT51" i="9"/>
  <c r="AX13" i="10" s="1"/>
  <c r="AT52" i="9"/>
  <c r="AX14" i="10" s="1"/>
  <c r="AT53" i="9"/>
  <c r="AX15" i="10" s="1"/>
  <c r="AT54" i="9"/>
  <c r="AX16" i="10" s="1"/>
  <c r="AT55" i="9"/>
  <c r="AX17" i="10" s="1"/>
  <c r="AT56" i="9"/>
  <c r="AX18" i="10" s="1"/>
  <c r="AT57" i="9"/>
  <c r="AX19" i="10" s="1"/>
  <c r="AT58" i="9"/>
  <c r="AX20" i="10" s="1"/>
  <c r="AT59" i="9"/>
  <c r="AX21" i="10" s="1"/>
  <c r="AT60" i="9"/>
  <c r="AX22" i="10" s="1"/>
  <c r="AT61" i="9"/>
  <c r="AX23" i="10" s="1"/>
  <c r="AT41" i="9"/>
  <c r="C127" i="16"/>
  <c r="C104" i="16"/>
  <c r="C81" i="16"/>
  <c r="D10" i="20"/>
  <c r="C58" i="16"/>
  <c r="G10" i="16"/>
  <c r="C175" i="16"/>
  <c r="H10" i="20"/>
  <c r="C10" i="16"/>
  <c r="I10" i="20" l="1"/>
  <c r="G104" i="16"/>
  <c r="H104" i="16"/>
  <c r="H81" i="16"/>
  <c r="G81" i="16"/>
  <c r="H10" i="16"/>
  <c r="G127" i="16"/>
  <c r="H127" i="16"/>
  <c r="G58" i="16"/>
  <c r="H58" i="16"/>
  <c r="AX24" i="10"/>
  <c r="AS41" i="9"/>
  <c r="AS42" i="9"/>
  <c r="AW4" i="10" s="1"/>
  <c r="AS43" i="9"/>
  <c r="AW5" i="10" s="1"/>
  <c r="AS44" i="9"/>
  <c r="AW6" i="10" s="1"/>
  <c r="AS45" i="9"/>
  <c r="AW7" i="10" s="1"/>
  <c r="AS46" i="9"/>
  <c r="AW8" i="10" s="1"/>
  <c r="AS47" i="9"/>
  <c r="AW9" i="10" s="1"/>
  <c r="AS48" i="9"/>
  <c r="AW10" i="10" s="1"/>
  <c r="AS49" i="9"/>
  <c r="AW11" i="10" s="1"/>
  <c r="AS50" i="9"/>
  <c r="AW12" i="10" s="1"/>
  <c r="AS51" i="9"/>
  <c r="AW13" i="10" s="1"/>
  <c r="AS52" i="9"/>
  <c r="AW14" i="10" s="1"/>
  <c r="AS53" i="9"/>
  <c r="AW15" i="10" s="1"/>
  <c r="AS54" i="9"/>
  <c r="AW16" i="10" s="1"/>
  <c r="AS55" i="9"/>
  <c r="AW17" i="10" s="1"/>
  <c r="AS56" i="9"/>
  <c r="AW18" i="10" s="1"/>
  <c r="AS57" i="9"/>
  <c r="AW19" i="10" s="1"/>
  <c r="AS58" i="9"/>
  <c r="AW20" i="10" s="1"/>
  <c r="AS59" i="9"/>
  <c r="AW21" i="10" s="1"/>
  <c r="AS60" i="9"/>
  <c r="AW22" i="10" s="1"/>
  <c r="AS61" i="9"/>
  <c r="AW23" i="10" s="1"/>
  <c r="D9" i="20"/>
  <c r="C174" i="16"/>
  <c r="C34" i="16"/>
  <c r="C9" i="16"/>
  <c r="C149" i="16"/>
  <c r="G9" i="16"/>
  <c r="C57" i="16"/>
  <c r="C103" i="16"/>
  <c r="C126" i="16"/>
  <c r="H9" i="20"/>
  <c r="C80" i="16"/>
  <c r="I9" i="20" l="1"/>
  <c r="L10" i="20"/>
  <c r="K10" i="20"/>
  <c r="J10" i="20"/>
  <c r="G149" i="16"/>
  <c r="H149" i="16"/>
  <c r="J10" i="16"/>
  <c r="I10" i="16"/>
  <c r="AW24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1" i="9"/>
  <c r="AR42" i="9"/>
  <c r="AV4" i="10" s="1"/>
  <c r="AR43" i="9"/>
  <c r="AV5" i="10" s="1"/>
  <c r="AR44" i="9"/>
  <c r="AV6" i="10" s="1"/>
  <c r="AR45" i="9"/>
  <c r="AV7" i="10" s="1"/>
  <c r="AR46" i="9"/>
  <c r="AV8" i="10" s="1"/>
  <c r="AR47" i="9"/>
  <c r="AV9" i="10" s="1"/>
  <c r="AR48" i="9"/>
  <c r="AV10" i="10" s="1"/>
  <c r="AR49" i="9"/>
  <c r="AV11" i="10" s="1"/>
  <c r="AR50" i="9"/>
  <c r="AV12" i="10" s="1"/>
  <c r="AR51" i="9"/>
  <c r="AV13" i="10" s="1"/>
  <c r="AR52" i="9"/>
  <c r="AV14" i="10" s="1"/>
  <c r="AR53" i="9"/>
  <c r="AV15" i="10" s="1"/>
  <c r="AR54" i="9"/>
  <c r="AV16" i="10" s="1"/>
  <c r="AR55" i="9"/>
  <c r="AV17" i="10" s="1"/>
  <c r="AR56" i="9"/>
  <c r="AR57" i="9"/>
  <c r="AV19" i="10" s="1"/>
  <c r="AR58" i="9"/>
  <c r="AV20" i="10" s="1"/>
  <c r="AR59" i="9"/>
  <c r="AV21" i="10" s="1"/>
  <c r="AR60" i="9"/>
  <c r="AV22" i="10" s="1"/>
  <c r="AR61" i="9"/>
  <c r="AV23" i="10" s="1"/>
  <c r="C173" i="16"/>
  <c r="C102" i="16"/>
  <c r="D8" i="20"/>
  <c r="G8" i="16"/>
  <c r="C56" i="16"/>
  <c r="C148" i="16"/>
  <c r="H8" i="20"/>
  <c r="C125" i="16"/>
  <c r="C79" i="16"/>
  <c r="C8" i="16"/>
  <c r="C33" i="16"/>
  <c r="I8" i="20" l="1"/>
  <c r="K9" i="20"/>
  <c r="J9" i="20"/>
  <c r="L9" i="20"/>
  <c r="H102" i="16"/>
  <c r="G102" i="16"/>
  <c r="H79" i="16"/>
  <c r="G79" i="16"/>
  <c r="H148" i="16"/>
  <c r="G148" i="16"/>
  <c r="G125" i="16"/>
  <c r="H125" i="16"/>
  <c r="H8" i="16"/>
  <c r="H56" i="16"/>
  <c r="G56" i="16"/>
  <c r="H33" i="16"/>
  <c r="G33" i="16"/>
  <c r="J9" i="16"/>
  <c r="AJ16" i="16" s="1"/>
  <c r="I9" i="16"/>
  <c r="AV24" i="10"/>
  <c r="AV18" i="10"/>
  <c r="AQ61" i="9"/>
  <c r="AU23" i="10" s="1"/>
  <c r="AQ60" i="9"/>
  <c r="AU22" i="10" s="1"/>
  <c r="AQ59" i="9"/>
  <c r="AU21" i="10" s="1"/>
  <c r="AQ58" i="9"/>
  <c r="AU20" i="10" s="1"/>
  <c r="AQ57" i="9"/>
  <c r="AU19" i="10" s="1"/>
  <c r="AQ56" i="9"/>
  <c r="AU18" i="10" s="1"/>
  <c r="AQ55" i="9"/>
  <c r="AU17" i="10" s="1"/>
  <c r="AQ54" i="9"/>
  <c r="AU16" i="10" s="1"/>
  <c r="AQ53" i="9"/>
  <c r="AU15" i="10" s="1"/>
  <c r="AQ52" i="9"/>
  <c r="AU14" i="10" s="1"/>
  <c r="AQ51" i="9"/>
  <c r="AU13" i="10" s="1"/>
  <c r="AQ50" i="9"/>
  <c r="AU12" i="10" s="1"/>
  <c r="AQ49" i="9"/>
  <c r="AU11" i="10" s="1"/>
  <c r="AQ48" i="9"/>
  <c r="AU10" i="10" s="1"/>
  <c r="AQ47" i="9"/>
  <c r="AU9" i="10" s="1"/>
  <c r="AQ46" i="9"/>
  <c r="AU8" i="10" s="1"/>
  <c r="AQ45" i="9"/>
  <c r="AU7" i="10" s="1"/>
  <c r="AQ44" i="9"/>
  <c r="AU6" i="10" s="1"/>
  <c r="AQ43" i="9"/>
  <c r="AU5" i="10" s="1"/>
  <c r="AQ42" i="9"/>
  <c r="AU4" i="10" s="1"/>
  <c r="AQ41" i="9"/>
  <c r="G7" i="16"/>
  <c r="C147" i="16"/>
  <c r="C55" i="16"/>
  <c r="D7" i="20"/>
  <c r="H7" i="20"/>
  <c r="C7" i="16"/>
  <c r="C124" i="16"/>
  <c r="C101" i="16"/>
  <c r="C78" i="16"/>
  <c r="C32" i="16"/>
  <c r="C172" i="16"/>
  <c r="I7" i="20" l="1"/>
  <c r="L8" i="20"/>
  <c r="J8" i="20"/>
  <c r="K8" i="20"/>
  <c r="G124" i="16"/>
  <c r="H124" i="16"/>
  <c r="H78" i="16"/>
  <c r="G78" i="16"/>
  <c r="H101" i="16"/>
  <c r="G101" i="16"/>
  <c r="H147" i="16"/>
  <c r="G147" i="16"/>
  <c r="H55" i="16"/>
  <c r="G55" i="16"/>
  <c r="H32" i="16"/>
  <c r="G32" i="16"/>
  <c r="H7" i="16"/>
  <c r="J8" i="16"/>
  <c r="I8" i="16"/>
  <c r="AU24" i="10"/>
  <c r="AP41" i="9"/>
  <c r="AP42" i="9"/>
  <c r="AT4" i="10" s="1"/>
  <c r="AP43" i="9"/>
  <c r="AT5" i="10" s="1"/>
  <c r="AP44" i="9"/>
  <c r="AT6" i="10" s="1"/>
  <c r="AP45" i="9"/>
  <c r="AT7" i="10" s="1"/>
  <c r="AP46" i="9"/>
  <c r="AT8" i="10" s="1"/>
  <c r="AP47" i="9"/>
  <c r="AT9" i="10" s="1"/>
  <c r="AP48" i="9"/>
  <c r="AT10" i="10" s="1"/>
  <c r="AP49" i="9"/>
  <c r="AT11" i="10" s="1"/>
  <c r="AP50" i="9"/>
  <c r="AT12" i="10" s="1"/>
  <c r="AP51" i="9"/>
  <c r="AT13" i="10" s="1"/>
  <c r="AP52" i="9"/>
  <c r="AT14" i="10" s="1"/>
  <c r="AP53" i="9"/>
  <c r="AT15" i="10" s="1"/>
  <c r="AP54" i="9"/>
  <c r="AT16" i="10" s="1"/>
  <c r="AP55" i="9"/>
  <c r="AT17" i="10" s="1"/>
  <c r="AP56" i="9"/>
  <c r="AT18" i="10" s="1"/>
  <c r="AP57" i="9"/>
  <c r="AT19" i="10" s="1"/>
  <c r="AP58" i="9"/>
  <c r="AT20" i="10" s="1"/>
  <c r="AP59" i="9"/>
  <c r="AT21" i="10" s="1"/>
  <c r="AP60" i="9"/>
  <c r="AT22" i="10" s="1"/>
  <c r="AP61" i="9"/>
  <c r="AT23" i="10" s="1"/>
  <c r="C54" i="16"/>
  <c r="C146" i="16"/>
  <c r="H6" i="20"/>
  <c r="C100" i="16"/>
  <c r="C171" i="16"/>
  <c r="C31" i="16"/>
  <c r="G6" i="16"/>
  <c r="C77" i="16"/>
  <c r="C123" i="16"/>
  <c r="D6" i="20"/>
  <c r="C6" i="16"/>
  <c r="I6" i="20" l="1"/>
  <c r="K7" i="20"/>
  <c r="J7" i="20"/>
  <c r="L7" i="20"/>
  <c r="G100" i="16"/>
  <c r="H100" i="16"/>
  <c r="H77" i="16"/>
  <c r="G77" i="16"/>
  <c r="G123" i="16"/>
  <c r="H123" i="16"/>
  <c r="G146" i="16"/>
  <c r="H146" i="16"/>
  <c r="H6" i="16"/>
  <c r="H54" i="16"/>
  <c r="G54" i="16"/>
  <c r="H31" i="16"/>
  <c r="G31" i="16"/>
  <c r="J7" i="16"/>
  <c r="I7" i="16"/>
  <c r="AT24" i="10"/>
  <c r="C145" i="16"/>
  <c r="L6" i="20" l="1"/>
  <c r="J6" i="20"/>
  <c r="K6" i="20"/>
  <c r="H145" i="16"/>
  <c r="G145" i="16"/>
  <c r="J6" i="16"/>
  <c r="I6" i="16"/>
  <c r="AO61" i="9"/>
  <c r="AS23" i="10" s="1"/>
  <c r="AO60" i="9"/>
  <c r="AS22" i="10" s="1"/>
  <c r="AO59" i="9"/>
  <c r="AS21" i="10" s="1"/>
  <c r="AO58" i="9"/>
  <c r="AS20" i="10" s="1"/>
  <c r="AO57" i="9"/>
  <c r="AS19" i="10" s="1"/>
  <c r="AO56" i="9"/>
  <c r="AS18" i="10" s="1"/>
  <c r="AO55" i="9"/>
  <c r="AS17" i="10" s="1"/>
  <c r="AO54" i="9"/>
  <c r="AS16" i="10" s="1"/>
  <c r="AO53" i="9"/>
  <c r="AS15" i="10" s="1"/>
  <c r="AO52" i="9"/>
  <c r="AS14" i="10" s="1"/>
  <c r="AO51" i="9"/>
  <c r="AS13" i="10" s="1"/>
  <c r="AO50" i="9"/>
  <c r="AS12" i="10" s="1"/>
  <c r="AO49" i="9"/>
  <c r="AS11" i="10" s="1"/>
  <c r="AO48" i="9"/>
  <c r="AS10" i="10" s="1"/>
  <c r="AO47" i="9"/>
  <c r="AS9" i="10" s="1"/>
  <c r="AO46" i="9"/>
  <c r="AS8" i="10" s="1"/>
  <c r="AO45" i="9"/>
  <c r="AS7" i="10" s="1"/>
  <c r="AO44" i="9"/>
  <c r="AS6" i="10" s="1"/>
  <c r="AO43" i="9"/>
  <c r="AS5" i="10" s="1"/>
  <c r="AO42" i="9"/>
  <c r="AS4" i="10" s="1"/>
  <c r="AO41" i="9"/>
  <c r="C122" i="16"/>
  <c r="C170" i="16"/>
  <c r="G5" i="16"/>
  <c r="D5" i="20"/>
  <c r="C30" i="16"/>
  <c r="C99" i="16"/>
  <c r="C76" i="16"/>
  <c r="C5" i="16"/>
  <c r="H5" i="20"/>
  <c r="C53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4" i="10"/>
  <c r="AR4" i="10"/>
  <c r="AR6" i="10"/>
  <c r="AR8" i="10"/>
  <c r="AR10" i="10"/>
  <c r="AR12" i="10"/>
  <c r="AR14" i="10"/>
  <c r="AR16" i="10"/>
  <c r="AR18" i="10"/>
  <c r="AR20" i="10"/>
  <c r="AR22" i="10"/>
  <c r="AR5" i="10"/>
  <c r="AR7" i="10"/>
  <c r="AR9" i="10"/>
  <c r="AR11" i="10"/>
  <c r="AR13" i="10"/>
  <c r="AR15" i="10"/>
  <c r="AR17" i="10"/>
  <c r="AR19" i="10"/>
  <c r="AR21" i="10"/>
  <c r="AR23" i="10"/>
  <c r="C98" i="16"/>
  <c r="C4" i="16"/>
  <c r="G4" i="16"/>
  <c r="C29" i="16"/>
  <c r="C52" i="16"/>
  <c r="C144" i="16"/>
  <c r="C75" i="16"/>
  <c r="C169" i="16"/>
  <c r="C121" i="16"/>
  <c r="D4" i="20"/>
  <c r="H4" i="20"/>
  <c r="I4" i="20" l="1"/>
  <c r="L4" i="20" s="1"/>
  <c r="D18" i="20"/>
  <c r="D17" i="20"/>
  <c r="H17" i="20"/>
  <c r="H18" i="20"/>
  <c r="J5" i="20"/>
  <c r="L5" i="20"/>
  <c r="K5" i="20"/>
  <c r="E33" i="9"/>
  <c r="H98" i="16"/>
  <c r="G98" i="16"/>
  <c r="C111" i="16"/>
  <c r="AJ109" i="16" s="1"/>
  <c r="C112" i="16"/>
  <c r="G144" i="16"/>
  <c r="H144" i="16"/>
  <c r="H75" i="16"/>
  <c r="G75" i="16"/>
  <c r="C88" i="16"/>
  <c r="AJ86" i="16" s="1"/>
  <c r="C89" i="16"/>
  <c r="C182" i="16"/>
  <c r="AJ180" i="16" s="1"/>
  <c r="C183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4" i="10"/>
  <c r="AN61" i="9"/>
  <c r="AN60" i="9"/>
  <c r="AN59" i="9"/>
  <c r="AN58" i="9"/>
  <c r="AN57" i="9"/>
  <c r="AN56" i="9"/>
  <c r="AN55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N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41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41" i="9"/>
  <c r="C143" i="16"/>
  <c r="M4" i="20" l="1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3" i="10"/>
  <c r="B17" i="20" a="1"/>
  <c r="B17" i="20" s="1"/>
  <c r="G17" i="20"/>
  <c r="C156" i="16"/>
  <c r="C157" i="16"/>
  <c r="G143" i="16"/>
  <c r="H143" i="16"/>
  <c r="G135" i="16"/>
  <c r="H135" i="16"/>
  <c r="H89" i="16"/>
  <c r="AJ81" i="16" s="1"/>
  <c r="G89" i="16"/>
  <c r="H112" i="16"/>
  <c r="AJ104" i="16" s="1"/>
  <c r="G112" i="16"/>
  <c r="F156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56" i="16" a="1"/>
  <c r="A156" i="16" s="1"/>
  <c r="F17" i="16"/>
  <c r="A182" i="16" a="1"/>
  <c r="A182" i="16" s="1"/>
  <c r="AO23" i="10"/>
  <c r="AL16" i="10"/>
  <c r="AO21" i="10"/>
  <c r="AO19" i="10"/>
  <c r="AO17" i="10"/>
  <c r="AO15" i="10"/>
  <c r="AO13" i="10"/>
  <c r="AO11" i="10"/>
  <c r="AQ7" i="10"/>
  <c r="AQ19" i="10"/>
  <c r="AQ11" i="10"/>
  <c r="AO9" i="10"/>
  <c r="AO7" i="10"/>
  <c r="AO5" i="10"/>
  <c r="AQ23" i="10"/>
  <c r="AQ15" i="10"/>
  <c r="AN5" i="10"/>
  <c r="AP5" i="10"/>
  <c r="AO4" i="10"/>
  <c r="AQ4" i="10"/>
  <c r="AQ21" i="10"/>
  <c r="AQ17" i="10"/>
  <c r="AQ13" i="10"/>
  <c r="AQ9" i="10"/>
  <c r="AQ5" i="10"/>
  <c r="AN22" i="10"/>
  <c r="AN20" i="10"/>
  <c r="AN18" i="10"/>
  <c r="AN16" i="10"/>
  <c r="AN14" i="10"/>
  <c r="AN12" i="10"/>
  <c r="AN10" i="10"/>
  <c r="AN8" i="10"/>
  <c r="AN6" i="10"/>
  <c r="AN4" i="10"/>
  <c r="AP22" i="10"/>
  <c r="AP20" i="10"/>
  <c r="AP18" i="10"/>
  <c r="AP16" i="10"/>
  <c r="AP14" i="10"/>
  <c r="AP12" i="10"/>
  <c r="AP10" i="10"/>
  <c r="AP8" i="10"/>
  <c r="AP6" i="10"/>
  <c r="AP4" i="10"/>
  <c r="AN23" i="10"/>
  <c r="AN21" i="10"/>
  <c r="AN19" i="10"/>
  <c r="AN17" i="10"/>
  <c r="AN15" i="10"/>
  <c r="AN13" i="10"/>
  <c r="AN11" i="10"/>
  <c r="AN9" i="10"/>
  <c r="AN7" i="10"/>
  <c r="AO22" i="10"/>
  <c r="AO20" i="10"/>
  <c r="AO18" i="10"/>
  <c r="AO16" i="10"/>
  <c r="AO14" i="10"/>
  <c r="AO12" i="10"/>
  <c r="AO10" i="10"/>
  <c r="AO8" i="10"/>
  <c r="AO6" i="10"/>
  <c r="AP23" i="10"/>
  <c r="AP21" i="10"/>
  <c r="AP19" i="10"/>
  <c r="AP17" i="10"/>
  <c r="AP15" i="10"/>
  <c r="AP13" i="10"/>
  <c r="AP11" i="10"/>
  <c r="AP9" i="10"/>
  <c r="AP7" i="10"/>
  <c r="AQ22" i="10"/>
  <c r="AQ20" i="10"/>
  <c r="AQ18" i="10"/>
  <c r="AQ16" i="10"/>
  <c r="AQ14" i="10"/>
  <c r="AQ12" i="10"/>
  <c r="AQ10" i="10"/>
  <c r="AQ8" i="10"/>
  <c r="AQ6" i="10"/>
  <c r="AM23" i="10"/>
  <c r="AM21" i="10"/>
  <c r="AM19" i="10"/>
  <c r="AM17" i="10"/>
  <c r="AM15" i="10"/>
  <c r="AM13" i="10"/>
  <c r="AM11" i="10"/>
  <c r="AM9" i="10"/>
  <c r="AM7" i="10"/>
  <c r="AM5" i="10"/>
  <c r="AM4" i="10"/>
  <c r="AM22" i="10"/>
  <c r="AM20" i="10"/>
  <c r="AM18" i="10"/>
  <c r="AM16" i="10"/>
  <c r="AM14" i="10"/>
  <c r="AM12" i="10"/>
  <c r="AM10" i="10"/>
  <c r="AM8" i="10"/>
  <c r="AM6" i="10"/>
  <c r="AL23" i="10"/>
  <c r="AL21" i="10"/>
  <c r="AL13" i="10"/>
  <c r="AL5" i="10"/>
  <c r="AL18" i="10"/>
  <c r="AL10" i="10"/>
  <c r="AL12" i="10"/>
  <c r="AL11" i="10"/>
  <c r="AL20" i="10"/>
  <c r="AL9" i="10"/>
  <c r="AL19" i="10"/>
  <c r="AL8" i="10"/>
  <c r="AL4" i="10"/>
  <c r="AL17" i="10"/>
  <c r="AL15" i="10"/>
  <c r="AL7" i="10"/>
  <c r="AL22" i="10"/>
  <c r="AL14" i="10"/>
  <c r="AL6" i="10"/>
  <c r="B105" i="16"/>
  <c r="B107" i="16"/>
  <c r="B83" i="16"/>
  <c r="J11" i="18"/>
  <c r="B38" i="16"/>
  <c r="J12" i="18"/>
  <c r="B109" i="16"/>
  <c r="B128" i="16"/>
  <c r="J7" i="18"/>
  <c r="B60" i="16"/>
  <c r="B13" i="16"/>
  <c r="B179" i="16"/>
  <c r="C5" i="18" a="1"/>
  <c r="J6" i="18"/>
  <c r="M8" i="18"/>
  <c r="B36" i="16"/>
  <c r="J8" i="18"/>
  <c r="C15" i="20"/>
  <c r="B84" i="16"/>
  <c r="B176" i="16"/>
  <c r="B62" i="16"/>
  <c r="M6" i="18"/>
  <c r="C9" i="18" a="1"/>
  <c r="B180" i="16"/>
  <c r="B10" i="16"/>
  <c r="B11" i="16"/>
  <c r="B12" i="16"/>
  <c r="B175" i="16"/>
  <c r="B61" i="16"/>
  <c r="J9" i="18"/>
  <c r="B35" i="16"/>
  <c r="J5" i="18"/>
  <c r="B108" i="16"/>
  <c r="B37" i="16"/>
  <c r="M10" i="18"/>
  <c r="B59" i="16"/>
  <c r="B86" i="16"/>
  <c r="B178" i="16"/>
  <c r="B131" i="16"/>
  <c r="B130" i="16"/>
  <c r="M13" i="18"/>
  <c r="C13" i="20"/>
  <c r="B132" i="16"/>
  <c r="C12" i="20"/>
  <c r="C14" i="20"/>
  <c r="C10" i="20"/>
  <c r="M7" i="18"/>
  <c r="C11" i="20"/>
  <c r="F7" i="18" a="1"/>
  <c r="B40" i="16"/>
  <c r="B85" i="16"/>
  <c r="M5" i="18"/>
  <c r="B82" i="16"/>
  <c r="B106" i="16"/>
  <c r="B129" i="16"/>
  <c r="B15" i="16"/>
  <c r="B58" i="16"/>
  <c r="B104" i="16"/>
  <c r="B81" i="16"/>
  <c r="B14" i="16"/>
  <c r="M9" i="18"/>
  <c r="B63" i="16"/>
  <c r="B39" i="16"/>
  <c r="B127" i="16"/>
  <c r="B177" i="16"/>
  <c r="AJ15" i="16" l="1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177" i="16"/>
  <c r="D177" i="16"/>
  <c r="E127" i="16"/>
  <c r="D127" i="16"/>
  <c r="D180" i="16"/>
  <c r="E180" i="16"/>
  <c r="E130" i="16"/>
  <c r="D130" i="16"/>
  <c r="D108" i="16"/>
  <c r="E108" i="16"/>
  <c r="E82" i="16"/>
  <c r="D82" i="16"/>
  <c r="E128" i="16"/>
  <c r="D128" i="16"/>
  <c r="D178" i="16"/>
  <c r="E178" i="16"/>
  <c r="E106" i="16"/>
  <c r="D106" i="16"/>
  <c r="E85" i="16"/>
  <c r="D85" i="16"/>
  <c r="D175" i="16"/>
  <c r="E175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176" i="16"/>
  <c r="D176" i="16"/>
  <c r="E132" i="16"/>
  <c r="D132" i="16"/>
  <c r="D104" i="16"/>
  <c r="E104" i="16"/>
  <c r="E107" i="16"/>
  <c r="D107" i="16"/>
  <c r="E179" i="16"/>
  <c r="D179" i="16"/>
  <c r="D129" i="16"/>
  <c r="E129" i="16"/>
  <c r="H157" i="16"/>
  <c r="G157" i="16"/>
  <c r="C9" i="18"/>
  <c r="C5" i="18"/>
  <c r="F7" i="18"/>
  <c r="H156" i="16"/>
  <c r="G156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J10" i="18"/>
  <c r="J13" i="18"/>
  <c r="O13" i="18" s="1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G42" i="16"/>
  <c r="AJ42" i="16" s="1"/>
  <c r="H65" i="16"/>
  <c r="AJ66" i="16" s="1"/>
  <c r="AQ24" i="10"/>
  <c r="AO24" i="10"/>
  <c r="AL24" i="10"/>
  <c r="AP24" i="10"/>
  <c r="AM24" i="10"/>
  <c r="AN24" i="10"/>
  <c r="F10" i="18" a="1"/>
  <c r="F9" i="18" a="1"/>
  <c r="B149" i="16"/>
  <c r="B152" i="16"/>
  <c r="C11" i="18" a="1"/>
  <c r="C6" i="18" a="1"/>
  <c r="F8" i="18" a="1"/>
  <c r="B154" i="16"/>
  <c r="F6" i="18" a="1"/>
  <c r="C7" i="18" a="1"/>
  <c r="B150" i="16"/>
  <c r="B151" i="16"/>
  <c r="C8" i="18" a="1"/>
  <c r="C12" i="18" a="1"/>
  <c r="B153" i="16"/>
  <c r="C8" i="18" l="1"/>
  <c r="F9" i="18"/>
  <c r="C6" i="18"/>
  <c r="F10" i="18"/>
  <c r="C12" i="18"/>
  <c r="C11" i="18"/>
  <c r="C7" i="18"/>
  <c r="F8" i="18"/>
  <c r="F6" i="18"/>
  <c r="D152" i="16"/>
  <c r="E152" i="16"/>
  <c r="D154" i="16"/>
  <c r="E154" i="16"/>
  <c r="D149" i="16"/>
  <c r="E149" i="16"/>
  <c r="D151" i="16"/>
  <c r="E151" i="16"/>
  <c r="D150" i="16"/>
  <c r="E150" i="16"/>
  <c r="D153" i="16"/>
  <c r="E153" i="16"/>
  <c r="N13" i="18"/>
  <c r="O10" i="18"/>
  <c r="N10" i="18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Y42" i="9"/>
  <c r="Z42" i="9"/>
  <c r="AA42" i="9"/>
  <c r="AB42" i="9"/>
  <c r="AC42" i="9"/>
  <c r="AD42" i="9"/>
  <c r="AE42" i="9"/>
  <c r="AF42" i="9"/>
  <c r="AG42" i="9"/>
  <c r="AK4" i="10" s="1"/>
  <c r="Y43" i="9"/>
  <c r="Z43" i="9"/>
  <c r="AA43" i="9"/>
  <c r="AB43" i="9"/>
  <c r="AC43" i="9"/>
  <c r="AD43" i="9"/>
  <c r="AE43" i="9"/>
  <c r="AF43" i="9"/>
  <c r="AG43" i="9"/>
  <c r="AK5" i="10" s="1"/>
  <c r="Y44" i="9"/>
  <c r="Z44" i="9"/>
  <c r="AA44" i="9"/>
  <c r="AB44" i="9"/>
  <c r="AC44" i="9"/>
  <c r="AD44" i="9"/>
  <c r="AE44" i="9"/>
  <c r="AF44" i="9"/>
  <c r="AG44" i="9"/>
  <c r="AK6" i="10" s="1"/>
  <c r="Y45" i="9"/>
  <c r="Z45" i="9"/>
  <c r="AA45" i="9"/>
  <c r="AB45" i="9"/>
  <c r="AC45" i="9"/>
  <c r="AD45" i="9"/>
  <c r="AE45" i="9"/>
  <c r="AF45" i="9"/>
  <c r="AG45" i="9"/>
  <c r="AK7" i="10" s="1"/>
  <c r="Y46" i="9"/>
  <c r="Z46" i="9"/>
  <c r="AA46" i="9"/>
  <c r="AB46" i="9"/>
  <c r="AC46" i="9"/>
  <c r="AD46" i="9"/>
  <c r="AE46" i="9"/>
  <c r="AF46" i="9"/>
  <c r="AG46" i="9"/>
  <c r="AK8" i="10" s="1"/>
  <c r="Y47" i="9"/>
  <c r="Z47" i="9"/>
  <c r="AA47" i="9"/>
  <c r="AB47" i="9"/>
  <c r="AC47" i="9"/>
  <c r="AD47" i="9"/>
  <c r="AE47" i="9"/>
  <c r="AF47" i="9"/>
  <c r="AG47" i="9"/>
  <c r="AK9" i="10" s="1"/>
  <c r="Y48" i="9"/>
  <c r="Z48" i="9"/>
  <c r="AA48" i="9"/>
  <c r="AB48" i="9"/>
  <c r="AC48" i="9"/>
  <c r="AD48" i="9"/>
  <c r="AE48" i="9"/>
  <c r="AF48" i="9"/>
  <c r="AG48" i="9"/>
  <c r="AK10" i="10" s="1"/>
  <c r="Y49" i="9"/>
  <c r="Z49" i="9"/>
  <c r="AA49" i="9"/>
  <c r="AB49" i="9"/>
  <c r="AC49" i="9"/>
  <c r="AD49" i="9"/>
  <c r="AE49" i="9"/>
  <c r="AF49" i="9"/>
  <c r="AG49" i="9"/>
  <c r="AK11" i="10" s="1"/>
  <c r="Y50" i="9"/>
  <c r="Z50" i="9"/>
  <c r="AA50" i="9"/>
  <c r="AB50" i="9"/>
  <c r="AC50" i="9"/>
  <c r="AD50" i="9"/>
  <c r="AE50" i="9"/>
  <c r="AF50" i="9"/>
  <c r="AG50" i="9"/>
  <c r="AK12" i="10" s="1"/>
  <c r="Y51" i="9"/>
  <c r="Z51" i="9"/>
  <c r="AA51" i="9"/>
  <c r="AB51" i="9"/>
  <c r="AC51" i="9"/>
  <c r="AD51" i="9"/>
  <c r="AE51" i="9"/>
  <c r="AF51" i="9"/>
  <c r="AG51" i="9"/>
  <c r="AK13" i="10" s="1"/>
  <c r="Y52" i="9"/>
  <c r="Z52" i="9"/>
  <c r="AA52" i="9"/>
  <c r="AB52" i="9"/>
  <c r="AC52" i="9"/>
  <c r="AD52" i="9"/>
  <c r="AE52" i="9"/>
  <c r="AF52" i="9"/>
  <c r="AG52" i="9"/>
  <c r="AK14" i="10" s="1"/>
  <c r="Y53" i="9"/>
  <c r="Z53" i="9"/>
  <c r="AA53" i="9"/>
  <c r="AB53" i="9"/>
  <c r="AC53" i="9"/>
  <c r="AD53" i="9"/>
  <c r="AE53" i="9"/>
  <c r="AF53" i="9"/>
  <c r="AG53" i="9"/>
  <c r="AK15" i="10" s="1"/>
  <c r="Y54" i="9"/>
  <c r="Z54" i="9"/>
  <c r="AA54" i="9"/>
  <c r="AB54" i="9"/>
  <c r="AC54" i="9"/>
  <c r="AD54" i="9"/>
  <c r="AE54" i="9"/>
  <c r="AF54" i="9"/>
  <c r="AG54" i="9"/>
  <c r="AK16" i="10" s="1"/>
  <c r="Y55" i="9"/>
  <c r="Z55" i="9"/>
  <c r="AA55" i="9"/>
  <c r="AB55" i="9"/>
  <c r="AC55" i="9"/>
  <c r="AD55" i="9"/>
  <c r="AE55" i="9"/>
  <c r="AF55" i="9"/>
  <c r="AG55" i="9"/>
  <c r="AK17" i="10" s="1"/>
  <c r="Y56" i="9"/>
  <c r="Z56" i="9"/>
  <c r="AA56" i="9"/>
  <c r="AB56" i="9"/>
  <c r="AC56" i="9"/>
  <c r="AD56" i="9"/>
  <c r="AE56" i="9"/>
  <c r="AF56" i="9"/>
  <c r="AG56" i="9"/>
  <c r="AK18" i="10" s="1"/>
  <c r="Y57" i="9"/>
  <c r="Z57" i="9"/>
  <c r="AA57" i="9"/>
  <c r="AB57" i="9"/>
  <c r="AC57" i="9"/>
  <c r="AD57" i="9"/>
  <c r="AE57" i="9"/>
  <c r="AF57" i="9"/>
  <c r="AG57" i="9"/>
  <c r="AK19" i="10" s="1"/>
  <c r="Y58" i="9"/>
  <c r="Z58" i="9"/>
  <c r="AA58" i="9"/>
  <c r="AB58" i="9"/>
  <c r="AC58" i="9"/>
  <c r="AD58" i="9"/>
  <c r="AE58" i="9"/>
  <c r="AF58" i="9"/>
  <c r="AG58" i="9"/>
  <c r="AK20" i="10" s="1"/>
  <c r="Y59" i="9"/>
  <c r="Z59" i="9"/>
  <c r="AA59" i="9"/>
  <c r="AB59" i="9"/>
  <c r="AC59" i="9"/>
  <c r="AD59" i="9"/>
  <c r="AE59" i="9"/>
  <c r="AF59" i="9"/>
  <c r="AG59" i="9"/>
  <c r="AK21" i="10" s="1"/>
  <c r="Y60" i="9"/>
  <c r="Z60" i="9"/>
  <c r="AA60" i="9"/>
  <c r="AB60" i="9"/>
  <c r="AC60" i="9"/>
  <c r="AD60" i="9"/>
  <c r="AE60" i="9"/>
  <c r="AF60" i="9"/>
  <c r="AG60" i="9"/>
  <c r="AK22" i="10" s="1"/>
  <c r="Y61" i="9"/>
  <c r="Z61" i="9"/>
  <c r="AA61" i="9"/>
  <c r="AB61" i="9"/>
  <c r="AC61" i="9"/>
  <c r="AD61" i="9"/>
  <c r="AE61" i="9"/>
  <c r="AF61" i="9"/>
  <c r="AG61" i="9"/>
  <c r="AK23" i="10" s="1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B103" i="16"/>
  <c r="B34" i="16"/>
  <c r="B9" i="16"/>
  <c r="B12" i="18" a="1"/>
  <c r="C9" i="20"/>
  <c r="B11" i="18" a="1"/>
  <c r="B57" i="16"/>
  <c r="B7" i="18" a="1"/>
  <c r="B6" i="18" a="1"/>
  <c r="B174" i="16"/>
  <c r="B8" i="18" a="1"/>
  <c r="B5" i="18" a="1"/>
  <c r="B80" i="16"/>
  <c r="B126" i="16"/>
  <c r="B9" i="18" a="1"/>
  <c r="H6" i="18" l="1"/>
  <c r="E9" i="20"/>
  <c r="F9" i="20"/>
  <c r="B5" i="18"/>
  <c r="E103" i="16"/>
  <c r="D103" i="16"/>
  <c r="B8" i="18"/>
  <c r="E80" i="16"/>
  <c r="D80" i="16"/>
  <c r="B7" i="18"/>
  <c r="D126" i="16"/>
  <c r="E126" i="16"/>
  <c r="B9" i="18"/>
  <c r="B12" i="18"/>
  <c r="B6" i="18"/>
  <c r="E174" i="16"/>
  <c r="D174" i="16"/>
  <c r="B11" i="18"/>
  <c r="E34" i="16"/>
  <c r="D34" i="16"/>
  <c r="D9" i="16"/>
  <c r="E9" i="16"/>
  <c r="E57" i="16"/>
  <c r="D57" i="16"/>
  <c r="C10" i="18"/>
  <c r="C13" i="18"/>
  <c r="AK24" i="10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B148" i="16"/>
  <c r="E148" i="16" l="1"/>
  <c r="D148" i="16"/>
  <c r="D39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Q42" i="9" l="1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42" i="9" l="1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E30" i="9"/>
  <c r="E31" i="9"/>
  <c r="E28" i="9"/>
  <c r="E29" i="9"/>
  <c r="E27" i="9"/>
  <c r="S4" i="10" l="1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F42" i="9"/>
  <c r="G42" i="9"/>
  <c r="H42" i="9"/>
  <c r="I42" i="9"/>
  <c r="J42" i="9"/>
  <c r="K42" i="9"/>
  <c r="L42" i="9"/>
  <c r="M42" i="9"/>
  <c r="N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5" i="9"/>
  <c r="G55" i="9"/>
  <c r="H55" i="9"/>
  <c r="I55" i="9"/>
  <c r="J55" i="9"/>
  <c r="K55" i="9"/>
  <c r="L55" i="9"/>
  <c r="M55" i="9"/>
  <c r="N55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E43" i="9"/>
  <c r="E44" i="9"/>
  <c r="H6" i="10" s="1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42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AJ5" i="10" l="1"/>
  <c r="AJ13" i="10"/>
  <c r="AJ21" i="10"/>
  <c r="AJ8" i="10"/>
  <c r="AJ11" i="10"/>
  <c r="AJ20" i="10"/>
  <c r="AJ6" i="10"/>
  <c r="AJ14" i="10"/>
  <c r="AJ22" i="10"/>
  <c r="AJ23" i="10"/>
  <c r="AJ16" i="10"/>
  <c r="AJ12" i="10"/>
  <c r="AJ7" i="10"/>
  <c r="AJ15" i="10"/>
  <c r="AJ19" i="10"/>
  <c r="AJ9" i="10"/>
  <c r="AJ17" i="10"/>
  <c r="AJ10" i="10"/>
  <c r="AJ18" i="10"/>
  <c r="AJ4" i="10"/>
  <c r="AI11" i="10"/>
  <c r="AI19" i="10"/>
  <c r="AI22" i="10"/>
  <c r="AI23" i="10"/>
  <c r="AI9" i="10"/>
  <c r="AI18" i="10"/>
  <c r="AI4" i="10"/>
  <c r="AI12" i="10"/>
  <c r="AI20" i="10"/>
  <c r="AI14" i="10"/>
  <c r="AI7" i="10"/>
  <c r="AI16" i="10"/>
  <c r="AI10" i="10"/>
  <c r="AI5" i="10"/>
  <c r="AI13" i="10"/>
  <c r="AI21" i="10"/>
  <c r="AI6" i="10"/>
  <c r="AI15" i="10"/>
  <c r="AI8" i="10"/>
  <c r="AI17" i="10"/>
  <c r="AH4" i="10"/>
  <c r="AH6" i="10"/>
  <c r="AH9" i="10"/>
  <c r="AH11" i="10"/>
  <c r="AH13" i="10"/>
  <c r="AH15" i="10"/>
  <c r="AH17" i="10"/>
  <c r="AH19" i="10"/>
  <c r="AH21" i="10"/>
  <c r="AH23" i="10"/>
  <c r="AH5" i="10"/>
  <c r="AH7" i="10"/>
  <c r="AH10" i="10"/>
  <c r="AH12" i="10"/>
  <c r="AH14" i="10"/>
  <c r="AH16" i="10"/>
  <c r="AH18" i="10"/>
  <c r="AH20" i="10"/>
  <c r="AH22" i="10"/>
  <c r="AH8" i="10"/>
  <c r="AG4" i="10"/>
  <c r="AG6" i="10"/>
  <c r="AG8" i="10"/>
  <c r="AG10" i="10"/>
  <c r="AG12" i="10"/>
  <c r="AG14" i="10"/>
  <c r="AG16" i="10"/>
  <c r="AG18" i="10"/>
  <c r="AG20" i="10"/>
  <c r="AG22" i="10"/>
  <c r="AG5" i="10"/>
  <c r="AG7" i="10"/>
  <c r="AG9" i="10"/>
  <c r="AG11" i="10"/>
  <c r="AG13" i="10"/>
  <c r="AG15" i="10"/>
  <c r="AG17" i="10"/>
  <c r="AG19" i="10"/>
  <c r="AG21" i="10"/>
  <c r="AG23" i="10"/>
  <c r="AF10" i="10"/>
  <c r="AF18" i="10"/>
  <c r="AF17" i="10"/>
  <c r="AF11" i="10"/>
  <c r="AF19" i="10"/>
  <c r="AF9" i="10"/>
  <c r="AF4" i="10"/>
  <c r="AF12" i="10"/>
  <c r="AF20" i="10"/>
  <c r="AF5" i="10"/>
  <c r="AF13" i="10"/>
  <c r="AF21" i="10"/>
  <c r="AF6" i="10"/>
  <c r="AF14" i="10"/>
  <c r="AF22" i="10"/>
  <c r="AF8" i="10"/>
  <c r="AF7" i="10"/>
  <c r="AF15" i="10"/>
  <c r="AF23" i="10"/>
  <c r="AF16" i="10"/>
  <c r="AE4" i="10"/>
  <c r="AE6" i="10"/>
  <c r="AE8" i="10"/>
  <c r="AE10" i="10"/>
  <c r="AE12" i="10"/>
  <c r="AE14" i="10"/>
  <c r="AE16" i="10"/>
  <c r="AE18" i="10"/>
  <c r="AE20" i="10"/>
  <c r="AE22" i="10"/>
  <c r="AE5" i="10"/>
  <c r="AE7" i="10"/>
  <c r="AE9" i="10"/>
  <c r="AE11" i="10"/>
  <c r="AE13" i="10"/>
  <c r="AE15" i="10"/>
  <c r="AE17" i="10"/>
  <c r="AE19" i="10"/>
  <c r="AE21" i="10"/>
  <c r="AE23" i="10"/>
  <c r="AD11" i="10"/>
  <c r="AD19" i="10"/>
  <c r="AD4" i="10"/>
  <c r="AD12" i="10"/>
  <c r="AD20" i="10"/>
  <c r="AD22" i="10"/>
  <c r="AD5" i="10"/>
  <c r="AD13" i="10"/>
  <c r="AD21" i="10"/>
  <c r="AD6" i="10"/>
  <c r="AD14" i="10"/>
  <c r="AD7" i="10"/>
  <c r="AD15" i="10"/>
  <c r="AD23" i="10"/>
  <c r="AD8" i="10"/>
  <c r="AD16" i="10"/>
  <c r="AD9" i="10"/>
  <c r="AD17" i="10"/>
  <c r="AD10" i="10"/>
  <c r="AD18" i="10"/>
  <c r="AC5" i="10"/>
  <c r="AC7" i="10"/>
  <c r="AC9" i="10"/>
  <c r="AC11" i="10"/>
  <c r="AC13" i="10"/>
  <c r="AC15" i="10"/>
  <c r="AC17" i="10"/>
  <c r="AC19" i="10"/>
  <c r="AC21" i="10"/>
  <c r="AC23" i="10"/>
  <c r="AC4" i="10"/>
  <c r="AC6" i="10"/>
  <c r="AC8" i="10"/>
  <c r="AC10" i="10"/>
  <c r="AC12" i="10"/>
  <c r="AC14" i="10"/>
  <c r="AC16" i="10"/>
  <c r="AC18" i="10"/>
  <c r="AC20" i="10"/>
  <c r="AC22" i="10"/>
  <c r="AB4" i="10"/>
  <c r="AB6" i="10"/>
  <c r="AB8" i="10"/>
  <c r="AB10" i="10"/>
  <c r="AB12" i="10"/>
  <c r="AB14" i="10"/>
  <c r="AB16" i="10"/>
  <c r="AB18" i="10"/>
  <c r="AB20" i="10"/>
  <c r="AB22" i="10"/>
  <c r="AB5" i="10"/>
  <c r="AB7" i="10"/>
  <c r="AB9" i="10"/>
  <c r="AB11" i="10"/>
  <c r="AB13" i="10"/>
  <c r="AB15" i="10"/>
  <c r="AB17" i="10"/>
  <c r="AB19" i="10"/>
  <c r="AB21" i="10"/>
  <c r="AB23" i="10"/>
  <c r="AA19" i="10"/>
  <c r="AA11" i="10"/>
  <c r="AA18" i="10"/>
  <c r="AA10" i="10"/>
  <c r="AA15" i="10"/>
  <c r="AA14" i="10"/>
  <c r="AA21" i="10"/>
  <c r="AA4" i="10"/>
  <c r="AA17" i="10"/>
  <c r="AA9" i="10"/>
  <c r="AA7" i="10"/>
  <c r="AA6" i="10"/>
  <c r="AA5" i="10"/>
  <c r="AA20" i="10"/>
  <c r="AA16" i="10"/>
  <c r="AA8" i="10"/>
  <c r="AA23" i="10"/>
  <c r="AA22" i="10"/>
  <c r="AA13" i="10"/>
  <c r="AA12" i="10"/>
  <c r="Z4" i="10"/>
  <c r="Z6" i="10"/>
  <c r="Z8" i="10"/>
  <c r="Z10" i="10"/>
  <c r="Z12" i="10"/>
  <c r="Z14" i="10"/>
  <c r="Z16" i="10"/>
  <c r="Z18" i="10"/>
  <c r="Z20" i="10"/>
  <c r="Z22" i="10"/>
  <c r="Z5" i="10"/>
  <c r="Z7" i="10"/>
  <c r="Z9" i="10"/>
  <c r="Z11" i="10"/>
  <c r="Z13" i="10"/>
  <c r="Z15" i="10"/>
  <c r="Z17" i="10"/>
  <c r="Z19" i="10"/>
  <c r="Z21" i="10"/>
  <c r="Z23" i="10"/>
  <c r="Y4" i="10"/>
  <c r="Y8" i="10"/>
  <c r="Y12" i="10"/>
  <c r="Y16" i="10"/>
  <c r="Y20" i="10"/>
  <c r="Y10" i="10"/>
  <c r="Y14" i="10"/>
  <c r="Y22" i="10"/>
  <c r="Y7" i="10"/>
  <c r="Y15" i="10"/>
  <c r="Y5" i="10"/>
  <c r="Y9" i="10"/>
  <c r="Y13" i="10"/>
  <c r="Y17" i="10"/>
  <c r="Y21" i="10"/>
  <c r="Y6" i="10"/>
  <c r="Y18" i="10"/>
  <c r="Y11" i="10"/>
  <c r="Y19" i="10"/>
  <c r="Y23" i="10"/>
  <c r="X6" i="10"/>
  <c r="X10" i="10"/>
  <c r="X14" i="10"/>
  <c r="X18" i="10"/>
  <c r="X22" i="10"/>
  <c r="X11" i="10"/>
  <c r="X19" i="10"/>
  <c r="X4" i="10"/>
  <c r="X8" i="10"/>
  <c r="X12" i="10"/>
  <c r="X16" i="10"/>
  <c r="X20" i="10"/>
  <c r="X5" i="10"/>
  <c r="X9" i="10"/>
  <c r="X13" i="10"/>
  <c r="X17" i="10"/>
  <c r="X21" i="10"/>
  <c r="X7" i="10"/>
  <c r="X15" i="10"/>
  <c r="X23" i="10"/>
  <c r="W4" i="10"/>
  <c r="W8" i="10"/>
  <c r="W12" i="10"/>
  <c r="W16" i="10"/>
  <c r="W20" i="10"/>
  <c r="W10" i="10"/>
  <c r="W14" i="10"/>
  <c r="W18" i="10"/>
  <c r="W11" i="10"/>
  <c r="W19" i="10"/>
  <c r="W5" i="10"/>
  <c r="W9" i="10"/>
  <c r="W13" i="10"/>
  <c r="W17" i="10"/>
  <c r="W21" i="10"/>
  <c r="W6" i="10"/>
  <c r="W22" i="10"/>
  <c r="W7" i="10"/>
  <c r="W15" i="10"/>
  <c r="W23" i="10"/>
  <c r="V6" i="10"/>
  <c r="V10" i="10"/>
  <c r="V14" i="10"/>
  <c r="V18" i="10"/>
  <c r="V22" i="10"/>
  <c r="V8" i="10"/>
  <c r="V16" i="10"/>
  <c r="V5" i="10"/>
  <c r="V17" i="10"/>
  <c r="V7" i="10"/>
  <c r="V11" i="10"/>
  <c r="V15" i="10"/>
  <c r="V19" i="10"/>
  <c r="V23" i="10"/>
  <c r="V12" i="10"/>
  <c r="V20" i="10"/>
  <c r="V9" i="10"/>
  <c r="V13" i="10"/>
  <c r="V21" i="10"/>
  <c r="V4" i="10"/>
  <c r="U4" i="10"/>
  <c r="U8" i="10"/>
  <c r="U12" i="10"/>
  <c r="U16" i="10"/>
  <c r="U20" i="10"/>
  <c r="U6" i="10"/>
  <c r="U14" i="10"/>
  <c r="U18" i="10"/>
  <c r="U11" i="10"/>
  <c r="U19" i="10"/>
  <c r="U5" i="10"/>
  <c r="U9" i="10"/>
  <c r="U13" i="10"/>
  <c r="U17" i="10"/>
  <c r="U21" i="10"/>
  <c r="U10" i="10"/>
  <c r="U22" i="10"/>
  <c r="U7" i="10"/>
  <c r="U15" i="10"/>
  <c r="U23" i="10"/>
  <c r="T4" i="10"/>
  <c r="T8" i="10"/>
  <c r="T12" i="10"/>
  <c r="T16" i="10"/>
  <c r="T20" i="10"/>
  <c r="T5" i="10"/>
  <c r="T9" i="10"/>
  <c r="T13" i="10"/>
  <c r="T21" i="10"/>
  <c r="T17" i="10"/>
  <c r="T6" i="10"/>
  <c r="T10" i="10"/>
  <c r="T14" i="10"/>
  <c r="T18" i="10"/>
  <c r="T22" i="10"/>
  <c r="T7" i="10"/>
  <c r="T11" i="10"/>
  <c r="T15" i="10"/>
  <c r="T19" i="10"/>
  <c r="T23" i="10"/>
  <c r="S12" i="10"/>
  <c r="S5" i="10"/>
  <c r="S9" i="10"/>
  <c r="S13" i="10"/>
  <c r="S17" i="10"/>
  <c r="S21" i="10"/>
  <c r="S11" i="10"/>
  <c r="S19" i="10"/>
  <c r="S8" i="10"/>
  <c r="S20" i="10"/>
  <c r="S6" i="10"/>
  <c r="S10" i="10"/>
  <c r="S14" i="10"/>
  <c r="S18" i="10"/>
  <c r="S22" i="10"/>
  <c r="S7" i="10"/>
  <c r="S15" i="10"/>
  <c r="S23" i="10"/>
  <c r="S16" i="10"/>
  <c r="R4" i="10"/>
  <c r="R8" i="10"/>
  <c r="R12" i="10"/>
  <c r="R16" i="10"/>
  <c r="R20" i="10"/>
  <c r="R17" i="10"/>
  <c r="R5" i="10"/>
  <c r="R9" i="10"/>
  <c r="R13" i="10"/>
  <c r="R21" i="10"/>
  <c r="R6" i="10"/>
  <c r="R10" i="10"/>
  <c r="R14" i="10"/>
  <c r="R18" i="10"/>
  <c r="R22" i="10"/>
  <c r="R7" i="10"/>
  <c r="R11" i="10"/>
  <c r="R15" i="10"/>
  <c r="R19" i="10"/>
  <c r="R23" i="10"/>
  <c r="Q23" i="10"/>
  <c r="M23" i="10"/>
  <c r="I23" i="10"/>
  <c r="P20" i="10"/>
  <c r="L20" i="10"/>
  <c r="Q19" i="10"/>
  <c r="M19" i="10"/>
  <c r="I19" i="10"/>
  <c r="P16" i="10"/>
  <c r="L16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0" i="10"/>
  <c r="H16" i="10"/>
  <c r="H12" i="10"/>
  <c r="H8" i="10"/>
  <c r="N22" i="10"/>
  <c r="J22" i="10"/>
  <c r="N18" i="10"/>
  <c r="J18" i="10"/>
  <c r="N14" i="10"/>
  <c r="J14" i="10"/>
  <c r="N10" i="10"/>
  <c r="J10" i="10"/>
  <c r="N6" i="10"/>
  <c r="J6" i="10"/>
  <c r="Q12" i="10"/>
  <c r="M16" i="10"/>
  <c r="I20" i="10"/>
  <c r="J5" i="10"/>
  <c r="P4" i="10"/>
  <c r="L4" i="10"/>
  <c r="H22" i="10"/>
  <c r="H18" i="10"/>
  <c r="H14" i="10"/>
  <c r="H10" i="10"/>
  <c r="K23" i="10"/>
  <c r="P22" i="10"/>
  <c r="L22" i="10"/>
  <c r="Q21" i="10"/>
  <c r="M21" i="10"/>
  <c r="I21" i="10"/>
  <c r="N20" i="10"/>
  <c r="J20" i="10"/>
  <c r="O19" i="10"/>
  <c r="P18" i="10"/>
  <c r="L18" i="10"/>
  <c r="Q17" i="10"/>
  <c r="M17" i="10"/>
  <c r="I17" i="10"/>
  <c r="N16" i="10"/>
  <c r="J16" i="10"/>
  <c r="P14" i="10"/>
  <c r="L14" i="10"/>
  <c r="N12" i="10"/>
  <c r="J12" i="10"/>
  <c r="P10" i="10"/>
  <c r="L10" i="10"/>
  <c r="N8" i="10"/>
  <c r="O7" i="10"/>
  <c r="K11" i="10"/>
  <c r="K4" i="10"/>
  <c r="I16" i="10"/>
  <c r="M12" i="10"/>
  <c r="Q8" i="10"/>
  <c r="H23" i="10"/>
  <c r="H19" i="10"/>
  <c r="H15" i="10"/>
  <c r="H11" i="10"/>
  <c r="H7" i="10"/>
  <c r="P23" i="10"/>
  <c r="L23" i="10"/>
  <c r="Q22" i="10"/>
  <c r="M22" i="10"/>
  <c r="I22" i="10"/>
  <c r="O21" i="10"/>
  <c r="J21" i="10"/>
  <c r="O20" i="10"/>
  <c r="K20" i="10"/>
  <c r="P19" i="10"/>
  <c r="L19" i="10"/>
  <c r="Q18" i="10"/>
  <c r="M18" i="10"/>
  <c r="I18" i="10"/>
  <c r="N17" i="10"/>
  <c r="K17" i="10"/>
  <c r="O16" i="10"/>
  <c r="K16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0" i="10"/>
  <c r="K19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0" i="10"/>
  <c r="Q16" i="10"/>
  <c r="K15" i="10"/>
  <c r="O11" i="10"/>
  <c r="I8" i="10"/>
  <c r="Q13" i="10"/>
  <c r="M9" i="10"/>
  <c r="H21" i="10"/>
  <c r="H17" i="10"/>
  <c r="H13" i="10"/>
  <c r="H9" i="10"/>
  <c r="H5" i="10"/>
  <c r="N23" i="10"/>
  <c r="J23" i="10"/>
  <c r="O22" i="10"/>
  <c r="K22" i="10"/>
  <c r="P21" i="10"/>
  <c r="L21" i="10"/>
  <c r="N19" i="10"/>
  <c r="J19" i="10"/>
  <c r="O18" i="10"/>
  <c r="K18" i="10"/>
  <c r="P17" i="10"/>
  <c r="L17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3" i="10"/>
  <c r="K21" i="10"/>
  <c r="O17" i="10"/>
  <c r="K13" i="10"/>
  <c r="O9" i="10"/>
  <c r="K5" i="10"/>
  <c r="N21" i="10"/>
  <c r="J17" i="10"/>
  <c r="N13" i="10"/>
  <c r="J9" i="10"/>
  <c r="N5" i="10"/>
  <c r="I9" i="18"/>
  <c r="C8" i="20"/>
  <c r="B125" i="16"/>
  <c r="I8" i="18"/>
  <c r="C5" i="20"/>
  <c r="B30" i="16"/>
  <c r="B8" i="16"/>
  <c r="I12" i="18"/>
  <c r="B5" i="16"/>
  <c r="B172" i="16"/>
  <c r="B29" i="16"/>
  <c r="B101" i="16"/>
  <c r="B171" i="16"/>
  <c r="B7" i="16"/>
  <c r="B56" i="16"/>
  <c r="B102" i="16"/>
  <c r="C7" i="20"/>
  <c r="B99" i="16"/>
  <c r="B77" i="16"/>
  <c r="B31" i="16"/>
  <c r="B4" i="16"/>
  <c r="B52" i="16"/>
  <c r="B173" i="16"/>
  <c r="C4" i="20"/>
  <c r="I7" i="18"/>
  <c r="B100" i="16"/>
  <c r="B54" i="16"/>
  <c r="B79" i="16"/>
  <c r="I6" i="18"/>
  <c r="I5" i="18"/>
  <c r="B32" i="16"/>
  <c r="I11" i="18"/>
  <c r="B6" i="16"/>
  <c r="B121" i="16"/>
  <c r="B170" i="16"/>
  <c r="B53" i="16"/>
  <c r="B75" i="16"/>
  <c r="B98" i="16"/>
  <c r="B124" i="16"/>
  <c r="C6" i="20"/>
  <c r="B78" i="16"/>
  <c r="B123" i="16"/>
  <c r="B76" i="16"/>
  <c r="B55" i="16"/>
  <c r="B169" i="16"/>
  <c r="B122" i="16"/>
  <c r="B33" i="16"/>
  <c r="C18" i="20" l="1"/>
  <c r="E4" i="20"/>
  <c r="F4" i="20"/>
  <c r="C17" i="20"/>
  <c r="F5" i="20"/>
  <c r="E5" i="20"/>
  <c r="F8" i="20"/>
  <c r="E8" i="20"/>
  <c r="E7" i="20"/>
  <c r="F7" i="20"/>
  <c r="F6" i="20"/>
  <c r="E6" i="20"/>
  <c r="P24" i="10"/>
  <c r="H24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71" i="16"/>
  <c r="D171" i="16"/>
  <c r="B183" i="16"/>
  <c r="D169" i="16"/>
  <c r="E169" i="16"/>
  <c r="B182" i="16"/>
  <c r="E124" i="16"/>
  <c r="D124" i="16"/>
  <c r="D125" i="16"/>
  <c r="E125" i="16"/>
  <c r="D172" i="16"/>
  <c r="E172" i="16"/>
  <c r="D170" i="16"/>
  <c r="E170" i="16"/>
  <c r="D77" i="16"/>
  <c r="E77" i="16"/>
  <c r="E173" i="16"/>
  <c r="D173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1" i="18"/>
  <c r="L11" i="18"/>
  <c r="K9" i="18"/>
  <c r="L9" i="18"/>
  <c r="D30" i="16"/>
  <c r="E30" i="16"/>
  <c r="I13" i="18"/>
  <c r="I10" i="18"/>
  <c r="K12" i="18"/>
  <c r="L12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4" i="10"/>
  <c r="O24" i="10"/>
  <c r="M24" i="10"/>
  <c r="X24" i="10"/>
  <c r="AA24" i="10"/>
  <c r="J24" i="10"/>
  <c r="L24" i="10"/>
  <c r="AD24" i="10"/>
  <c r="U24" i="10"/>
  <c r="W24" i="10"/>
  <c r="Y24" i="10"/>
  <c r="AJ24" i="10"/>
  <c r="Q24" i="10"/>
  <c r="R24" i="10"/>
  <c r="S24" i="10"/>
  <c r="T24" i="10"/>
  <c r="AC24" i="10"/>
  <c r="AH24" i="10"/>
  <c r="K24" i="10"/>
  <c r="AF24" i="10"/>
  <c r="N24" i="10"/>
  <c r="V24" i="10"/>
  <c r="Z24" i="10"/>
  <c r="AB24" i="10"/>
  <c r="AE24" i="10"/>
  <c r="AG24" i="10"/>
  <c r="AI24" i="10"/>
  <c r="B145" i="16"/>
  <c r="B147" i="16"/>
  <c r="B143" i="16"/>
  <c r="B144" i="16"/>
  <c r="B146" i="16"/>
  <c r="F17" i="20" l="1"/>
  <c r="E17" i="20"/>
  <c r="E146" i="16"/>
  <c r="D146" i="16"/>
  <c r="D145" i="16"/>
  <c r="E145" i="16"/>
  <c r="D147" i="16"/>
  <c r="E147" i="16"/>
  <c r="E134" i="16"/>
  <c r="D134" i="16"/>
  <c r="D182" i="16"/>
  <c r="AJ177" i="16" s="1"/>
  <c r="E182" i="16"/>
  <c r="AJ176" i="16" s="1"/>
  <c r="E111" i="16"/>
  <c r="AJ105" i="16" s="1"/>
  <c r="D111" i="16"/>
  <c r="AJ106" i="16" s="1"/>
  <c r="E88" i="16"/>
  <c r="AJ82" i="16" s="1"/>
  <c r="D88" i="16"/>
  <c r="AJ83" i="16" s="1"/>
  <c r="D143" i="16"/>
  <c r="E143" i="16"/>
  <c r="B157" i="16"/>
  <c r="B156" i="16"/>
  <c r="D144" i="16"/>
  <c r="E144" i="16"/>
  <c r="K10" i="18"/>
  <c r="L10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F5" i="18" a="1"/>
  <c r="E156" i="16" l="1"/>
  <c r="D156" i="16"/>
  <c r="F5" i="18"/>
  <c r="D12" i="18" l="1"/>
  <c r="E12" i="18"/>
  <c r="D11" i="18"/>
  <c r="B13" i="18"/>
  <c r="E11" i="18"/>
  <c r="D9" i="18"/>
  <c r="E9" i="18"/>
  <c r="D8" i="18"/>
  <c r="E8" i="18"/>
  <c r="D7" i="18"/>
  <c r="E7" i="18"/>
  <c r="D6" i="18"/>
  <c r="E6" i="18"/>
  <c r="D5" i="18"/>
  <c r="B10" i="18"/>
  <c r="E5" i="18"/>
  <c r="F13" i="18"/>
  <c r="H13" i="18" s="1"/>
  <c r="H10" i="18"/>
  <c r="G10" i="18"/>
  <c r="H9" i="18"/>
  <c r="G9" i="18"/>
  <c r="H7" i="18"/>
  <c r="G7" i="18"/>
  <c r="H8" i="18"/>
  <c r="G8" i="18"/>
  <c r="G6" i="18"/>
  <c r="G5" i="18"/>
  <c r="H5" i="18"/>
  <c r="F18" i="16"/>
  <c r="E10" i="18" l="1"/>
  <c r="D10" i="18"/>
  <c r="G13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<sst xmlns="http://schemas.openxmlformats.org/spreadsheetml/2006/main" count="513" uniqueCount="220">
  <si>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</si>
  <si>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</si>
  <si>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</si>
  <si>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</si>
  <si>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</si>
  <si>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</si>
  <si>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</si>
  <si>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</si>
  <si>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</si>
  <si>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</si>
  <si>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</si>
  <si>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</si>
  <si>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</si>
  <si>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</si>
  <si>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</si>
  <si>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</si>
  <si>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</si>
  <si>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</si>
  <si>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</si>
  <si>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</si>
  <si>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</si>
  <si>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</si>
  <si>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</si>
  <si>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</si>
  <si>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</si>
  <si>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</si>
  <si>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</si>
  <si>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</si>
  <si>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</si>
  <si>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</si>
  <si>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</si>
  <si>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</si>
  <si>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</si>
  <si>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</si>
  <si>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</si>
  <si>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</si>
  <si>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</si>
  <si>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</si>
  <si>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</si>
  <si>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</si>
  <si>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</si>
  <si>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</si>
  <si>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</si>
  <si>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</si>
  <si>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</si>
  <si>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</si>
  <si>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</si>
  <si>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</si>
  <si>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</si>
  <si>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</si>
  <si>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</si>
  <si>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</si>
  <si>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</si>
  <si>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</si>
  <si>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</si>
  <si>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</si>
  <si>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</si>
  <si>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</si>
  <si>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</si>
  <si>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</si>
  <si>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</si>
  <si>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</si>
  <si>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</si>
  <si>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</si>
  <si>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</si>
  <si>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</si>
  <si>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</si>
  <si>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</si>
  <si>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</si>
  <si>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</si>
  <si>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</si>
  <si>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</si>
  <si>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</si>
  <si>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</si>
  <si>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</si>
  <si>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</si>
  <si>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</si>
  <si>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</si>
  <si>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</si>
  <si>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</si>
  <si>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</si>
  <si>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</si>
  <si>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</si>
  <si>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</si>
  <si>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</si>
  <si>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</si>
  <si>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</si>
  <si>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</si>
  <si>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</si>
  <si>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</si>
  <si>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</si>
  <si>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</si>
  <si>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</si>
  <si>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</si>
  <si>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</si>
  <si>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</si>
  <si>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</si>
  <si>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</si>
  <si>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</si>
  <si>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</si>
  <si>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</si>
  <si>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</si>
  <si>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</si>
  <si>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</si>
  <si>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</si>
  <si>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</si>
  <si>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</si>
  <si>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</si>
  <si>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</si>
  <si>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</si>
  <si>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</si>
  <si>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</si>
  <si>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</si>
  <si>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</si>
  <si>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</si>
  <si>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</si>
  <si>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</si>
  <si>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</si>
  <si>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</si>
  <si>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</si>
  <si>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</si>
  <si>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</si>
  <si>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</si>
  <si>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</si>
  <si>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</si>
  <si>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</si>
  <si>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</si>
  <si>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</si>
  <si>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</si>
  <si>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</si>
  <si>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</si>
  <si>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</si>
  <si>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</si>
  <si>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</si>
  <si>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</si>
  <si>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</si>
  <si>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</si>
  <si>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</si>
  <si>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</si>
  <si>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</si>
  <si>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</si>
  <si>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</si>
  <si>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</si>
  <si>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</si>
  <si>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</si>
  <si>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</si>
  <si>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</si>
  <si>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</si>
  <si>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</si>
  <si>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</si>
  <si>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</si>
  <si>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</si>
  <si>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</si>
  <si>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Plāns 2024. gadam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</si>
  <si>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</si>
  <si>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</si>
  <si>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</si>
  <si>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</si>
  <si>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</si>
  <si>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</si>
  <si>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</si>
  <si>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</si>
  <si>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</si>
  <si>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</si>
  <si>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</si>
  <si>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</si>
  <si>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</si>
  <si>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</si>
  <si>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</si>
  <si>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</si>
  <si>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</si>
  <si>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</si>
  <si>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</si>
  <si>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</si>
  <si>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</si>
  <si>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</si>
  <si>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</si>
  <si>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</si>
  <si>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</si>
  <si>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</si>
  <si>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</si>
  <si>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</si>
  <si>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</si>
  <si>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Plāns 2024</t>
  </si>
  <si>
    <t>Izpilde 2023</t>
  </si>
  <si>
    <t>Izpilde 2024</t>
  </si>
  <si>
    <t>Pieaugums</t>
  </si>
  <si>
    <t>Kumulatīvi par visu periodu (2024. gads)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</si>
  <si>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</si>
  <si>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</si>
  <si>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</si>
  <si>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</si>
  <si>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</si>
  <si>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</si>
  <si>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</si>
  <si>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</si>
  <si>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r>
      <t xml:space="preserve">Izpilde 2023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</si>
  <si>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2024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</si>
  <si>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2024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</si>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</sst>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</numFmts>
  <fonts count="8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8" fillId="67" borderId="0" applyNumberFormat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1" fillId="2" borderId="1" xfId="0" applyFont="1" applyFill="1" applyBorder="1" applyAlignment="1">
      <alignment horizontal="center" vertical="center"/>
    </xf>
    <xf numFmtId="0" fontId="72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1" fillId="2" borderId="1" xfId="0" applyFont="1" applyFill="1" applyBorder="1" applyAlignment="1">
      <alignment horizontal="center" vertical="center" wrapText="1"/>
    </xf>
    <xf numFmtId="165" fontId="71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" fontId="67" fillId="2" borderId="0" xfId="0" applyNumberFormat="1" applyFont="1" applyFill="1"/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1" fillId="0" borderId="1" xfId="0" applyNumberFormat="1" applyFont="1" applyBorder="1" applyAlignment="1">
      <alignment vertical="center"/>
    </xf>
    <xf numFmtId="165" fontId="71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3" fillId="3" borderId="0" xfId="0" applyFont="1" applyFill="1" applyAlignment="1">
      <alignment horizontal="center" vertical="center"/>
    </xf>
    <xf numFmtId="0" fontId="73" fillId="3" borderId="0" xfId="0" applyFont="1" applyFill="1"/>
    <xf numFmtId="0" fontId="71" fillId="3" borderId="0" xfId="0" applyFont="1" applyFill="1" applyAlignment="1">
      <alignment vertical="center"/>
    </xf>
    <xf numFmtId="9" fontId="73" fillId="3" borderId="0" xfId="0" applyNumberFormat="1" applyFont="1" applyFill="1"/>
    <xf numFmtId="1" fontId="73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5" fillId="3" borderId="0" xfId="0" applyFont="1" applyFill="1"/>
    <xf numFmtId="3" fontId="69" fillId="3" borderId="0" xfId="470" applyNumberFormat="1" applyFont="1" applyFill="1" applyBorder="1" applyAlignment="1">
      <alignment horizontal="right"/>
    </xf>
    <xf numFmtId="165" fontId="69" fillId="3" borderId="0" xfId="470" applyNumberFormat="1" applyFont="1" applyFill="1" applyBorder="1" applyAlignment="1">
      <alignment horizontal="right"/>
    </xf>
    <xf numFmtId="3" fontId="70" fillId="3" borderId="0" xfId="0" applyNumberFormat="1" applyFont="1" applyFill="1"/>
    <xf numFmtId="165" fontId="62" fillId="3" borderId="0" xfId="0" applyNumberFormat="1" applyFont="1" applyFill="1"/>
    <xf numFmtId="165" fontId="70" fillId="3" borderId="0" xfId="0" applyNumberFormat="1" applyFont="1" applyFill="1"/>
    <xf numFmtId="1" fontId="2" fillId="3" borderId="0" xfId="0" applyNumberFormat="1" applyFont="1" applyFill="1"/>
    <xf numFmtId="0" fontId="76" fillId="3" borderId="0" xfId="0" applyFont="1" applyFill="1"/>
    <xf numFmtId="0" fontId="74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2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1" fillId="3" borderId="0" xfId="0" applyFont="1" applyFill="1"/>
    <xf numFmtId="0" fontId="71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71" fillId="2" borderId="20" xfId="470" applyNumberFormat="1" applyFont="1" applyFill="1" applyBorder="1"/>
    <xf numFmtId="170" fontId="65" fillId="2" borderId="20" xfId="0" applyNumberFormat="1" applyFont="1" applyFill="1" applyBorder="1"/>
    <xf numFmtId="170" fontId="71" fillId="2" borderId="20" xfId="0" applyNumberFormat="1" applyFont="1" applyFill="1" applyBorder="1"/>
    <xf numFmtId="170" fontId="71" fillId="0" borderId="20" xfId="0" applyNumberFormat="1" applyFont="1" applyBorder="1"/>
    <xf numFmtId="170" fontId="62" fillId="2" borderId="20" xfId="0" applyNumberFormat="1" applyFont="1" applyFill="1" applyBorder="1"/>
    <xf numFmtId="170" fontId="2" fillId="2" borderId="20" xfId="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70" fontId="71" fillId="2" borderId="22" xfId="470" applyNumberFormat="1" applyFont="1" applyFill="1" applyBorder="1"/>
    <xf numFmtId="170" fontId="71" fillId="2" borderId="1" xfId="0" applyNumberFormat="1" applyFont="1" applyFill="1" applyBorder="1"/>
    <xf numFmtId="170" fontId="71" fillId="0" borderId="23" xfId="0" applyNumberFormat="1" applyFont="1" applyBorder="1"/>
    <xf numFmtId="170" fontId="62" fillId="2" borderId="22" xfId="0" applyNumberFormat="1" applyFont="1" applyFill="1" applyBorder="1"/>
    <xf numFmtId="170" fontId="2" fillId="2" borderId="1" xfId="0" applyNumberFormat="1" applyFont="1" applyFill="1" applyBorder="1"/>
    <xf numFmtId="170" fontId="2" fillId="2" borderId="23" xfId="0" applyNumberFormat="1" applyFont="1" applyFill="1" applyBorder="1"/>
    <xf numFmtId="170" fontId="62" fillId="2" borderId="28" xfId="0" applyNumberFormat="1" applyFont="1" applyFill="1" applyBorder="1"/>
    <xf numFmtId="170" fontId="62" fillId="2" borderId="29" xfId="0" applyNumberFormat="1" applyFont="1" applyFill="1" applyBorder="1"/>
    <xf numFmtId="170" fontId="2" fillId="2" borderId="4" xfId="0" applyNumberFormat="1" applyFont="1" applyFill="1" applyBorder="1"/>
    <xf numFmtId="170" fontId="2" fillId="2" borderId="30" xfId="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1" fillId="2" borderId="1" xfId="470" applyNumberFormat="1" applyFont="1" applyFill="1" applyBorder="1" applyAlignment="1">
      <alignment vertical="center"/>
    </xf>
    <xf numFmtId="165" fontId="71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1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7" fillId="0" borderId="0" xfId="0" applyFont="1"/>
    <xf numFmtId="0" fontId="78" fillId="0" borderId="0" xfId="0" applyFont="1"/>
    <xf numFmtId="1" fontId="78" fillId="0" borderId="0" xfId="0" applyNumberFormat="1" applyFont="1"/>
    <xf numFmtId="1" fontId="79" fillId="0" borderId="0" xfId="0" applyNumberFormat="1" applyFont="1"/>
    <xf numFmtId="0" fontId="80" fillId="0" borderId="0" xfId="465" applyFont="1" applyFill="1"/>
    <xf numFmtId="9" fontId="78" fillId="0" borderId="0" xfId="2" applyFont="1" applyFill="1"/>
    <xf numFmtId="0" fontId="78" fillId="0" borderId="0" xfId="0" applyFont="1" applyAlignment="1">
      <alignment wrapText="1"/>
    </xf>
    <xf numFmtId="9" fontId="78" fillId="0" borderId="0" xfId="2" applyFont="1" applyFill="1" applyAlignment="1">
      <alignment wrapText="1"/>
    </xf>
    <xf numFmtId="169" fontId="78" fillId="0" borderId="0" xfId="2" applyNumberFormat="1" applyFont="1" applyFill="1"/>
    <xf numFmtId="1" fontId="78" fillId="0" borderId="0" xfId="0" applyNumberFormat="1" applyFont="1" applyAlignment="1">
      <alignment horizontal="right" vertical="center" indent="1"/>
    </xf>
    <xf numFmtId="169" fontId="78" fillId="0" borderId="0" xfId="0" applyNumberFormat="1" applyFont="1"/>
    <xf numFmtId="1" fontId="78" fillId="0" borderId="0" xfId="0" applyNumberFormat="1" applyFont="1" applyAlignment="1">
      <alignment horizontal="center"/>
    </xf>
    <xf numFmtId="0" fontId="81" fillId="0" borderId="0" xfId="0" applyFont="1"/>
    <xf numFmtId="170" fontId="81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1" fontId="82" fillId="2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1" fillId="3" borderId="1" xfId="0" applyFont="1" applyFill="1" applyBorder="1" applyAlignment="1">
      <alignment horizontal="center" vertical="center"/>
    </xf>
    <xf numFmtId="165" fontId="71" fillId="3" borderId="1" xfId="470" applyNumberFormat="1" applyFont="1" applyFill="1" applyBorder="1"/>
    <xf numFmtId="165" fontId="65" fillId="3" borderId="1" xfId="0" applyNumberFormat="1" applyFont="1" applyFill="1" applyBorder="1"/>
    <xf numFmtId="165" fontId="71" fillId="3" borderId="2" xfId="470" applyNumberFormat="1" applyFont="1" applyFill="1" applyBorder="1"/>
    <xf numFmtId="165" fontId="71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3" fillId="0" borderId="0" xfId="0" applyNumberFormat="1" applyFont="1"/>
    <xf numFmtId="1" fontId="81" fillId="0" borderId="0" xfId="0" applyNumberFormat="1" applyFont="1"/>
    <xf numFmtId="0" fontId="75" fillId="0" borderId="0" xfId="0" applyFont="1" applyAlignment="1">
      <alignment horizontal="center" vertical="center" wrapText="1"/>
    </xf>
    <xf numFmtId="0" fontId="71" fillId="2" borderId="26" xfId="0" applyFont="1" applyFill="1" applyBorder="1" applyAlignment="1">
      <alignment horizontal="center" vertical="center"/>
    </xf>
    <xf numFmtId="0" fontId="71" fillId="2" borderId="27" xfId="0" applyFont="1" applyFill="1" applyBorder="1" applyAlignment="1">
      <alignment horizontal="center" vertical="center"/>
    </xf>
    <xf numFmtId="0" fontId="71" fillId="2" borderId="34" xfId="0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 vertical="center" wrapText="1"/>
    </xf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0F2C1"/>
      <color rgb="FF961E1E"/>
      <color rgb="FF4F5665"/>
      <color rgb="FFFF4343"/>
      <color rgb="FFF72A25"/>
      <color rgb="FFFE0000"/>
      <color rgb="FFF3FFF1"/>
      <color rgb="FF454A59"/>
      <color rgb="FFED9993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2023. un 2024.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1077.162761</c:v>
                </c:pt>
                <c:pt idx="1">
                  <c:v>983.50424399999974</c:v>
                </c:pt>
                <c:pt idx="2">
                  <c:v>838.44619000000012</c:v>
                </c:pt>
                <c:pt idx="3">
                  <c:v>1063.8670010000001</c:v>
                </c:pt>
                <c:pt idx="4">
                  <c:v>1071.7952410000003</c:v>
                </c:pt>
                <c:pt idx="5">
                  <c:v>1023.2146759999996</c:v>
                </c:pt>
                <c:pt idx="6">
                  <c:v>1108.6681310000004</c:v>
                </c:pt>
                <c:pt idx="7">
                  <c:v>1074.8533079999997</c:v>
                </c:pt>
                <c:pt idx="8">
                  <c:v>1074.8187689999995</c:v>
                </c:pt>
                <c:pt idx="9">
                  <c:v>1092.4020950000013</c:v>
                </c:pt>
                <c:pt idx="10">
                  <c:v>1019.0739489999996</c:v>
                </c:pt>
                <c:pt idx="11">
                  <c:v>1172.60923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0.30555651561370212</c:v>
                </c:pt>
                <c:pt idx="1">
                  <c:v>4.1463584167309619</c:v>
                </c:pt>
                <c:pt idx="2">
                  <c:v>13.110008884410362</c:v>
                </c:pt>
                <c:pt idx="3">
                  <c:v>3.5043195216090055</c:v>
                </c:pt>
                <c:pt idx="4">
                  <c:v>10.525927031989909</c:v>
                </c:pt>
                <c:pt idx="5">
                  <c:v>14.893448811322529</c:v>
                </c:pt>
                <c:pt idx="6">
                  <c:v>5.4353988641890965</c:v>
                </c:pt>
                <c:pt idx="7">
                  <c:v>8.2756109450425015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386.10967099999999</c:v>
                </c:pt>
                <c:pt idx="1">
                  <c:v>301.80614199999997</c:v>
                </c:pt>
                <c:pt idx="2">
                  <c:v>325.43222800000001</c:v>
                </c:pt>
                <c:pt idx="3">
                  <c:v>338.49891400000001</c:v>
                </c:pt>
                <c:pt idx="4">
                  <c:v>289.73330800000008</c:v>
                </c:pt>
                <c:pt idx="5">
                  <c:v>305.09090100000003</c:v>
                </c:pt>
                <c:pt idx="6">
                  <c:v>323.28390599999989</c:v>
                </c:pt>
                <c:pt idx="7">
                  <c:v>312.93571599999996</c:v>
                </c:pt>
                <c:pt idx="8">
                  <c:v>329.26568899999984</c:v>
                </c:pt>
                <c:pt idx="9">
                  <c:v>341.81099600000016</c:v>
                </c:pt>
                <c:pt idx="10">
                  <c:v>294.74851600000011</c:v>
                </c:pt>
                <c:pt idx="11">
                  <c:v>330.79873799999996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-11.29296888292653</c:v>
                </c:pt>
                <c:pt idx="1">
                  <c:v>-12.449436168200947</c:v>
                </c:pt>
                <c:pt idx="2">
                  <c:v>-9.343644354731822</c:v>
                </c:pt>
                <c:pt idx="3">
                  <c:v>-23.788059184142583</c:v>
                </c:pt>
                <c:pt idx="4">
                  <c:v>7.4852436365375468</c:v>
                </c:pt>
                <c:pt idx="5">
                  <c:v>26.278351382232799</c:v>
                </c:pt>
                <c:pt idx="6">
                  <c:v>-9.7000516938816475</c:v>
                </c:pt>
                <c:pt idx="7">
                  <c:v>7.1351257968904633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371.69686000000002</c:v>
                </c:pt>
                <c:pt idx="1">
                  <c:v>304.65934900000002</c:v>
                </c:pt>
                <c:pt idx="2">
                  <c:v>251.64926199999991</c:v>
                </c:pt>
                <c:pt idx="3">
                  <c:v>344.90570700000012</c:v>
                </c:pt>
                <c:pt idx="4">
                  <c:v>331.36674599999992</c:v>
                </c:pt>
                <c:pt idx="5">
                  <c:v>350.90681100000006</c:v>
                </c:pt>
                <c:pt idx="6">
                  <c:v>360.07472699999994</c:v>
                </c:pt>
                <c:pt idx="7">
                  <c:v>349.94483600000012</c:v>
                </c:pt>
                <c:pt idx="8">
                  <c:v>352.28255600000011</c:v>
                </c:pt>
                <c:pt idx="9">
                  <c:v>331.69945199999984</c:v>
                </c:pt>
                <c:pt idx="10">
                  <c:v>339.06651299999976</c:v>
                </c:pt>
                <c:pt idx="11">
                  <c:v>335.2729760000002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6.986177930047603</c:v>
                </c:pt>
                <c:pt idx="1">
                  <c:v>15.444534741653371</c:v>
                </c:pt>
                <c:pt idx="2">
                  <c:v>33.626128814158875</c:v>
                </c:pt>
                <c:pt idx="3">
                  <c:v>16.730463088568087</c:v>
                </c:pt>
                <c:pt idx="4">
                  <c:v>9.8717253299762859</c:v>
                </c:pt>
                <c:pt idx="5">
                  <c:v>-5.5815234660692852</c:v>
                </c:pt>
                <c:pt idx="6">
                  <c:v>9.9226192012083203</c:v>
                </c:pt>
                <c:pt idx="7">
                  <c:v>8.0034700097702824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239.533996</c:v>
                </c:pt>
                <c:pt idx="1">
                  <c:v>203.94499200000001</c:v>
                </c:pt>
                <c:pt idx="2">
                  <c:v>69.210313999999983</c:v>
                </c:pt>
                <c:pt idx="3">
                  <c:v>176.94750699999997</c:v>
                </c:pt>
                <c:pt idx="4">
                  <c:v>181.07272899999998</c:v>
                </c:pt>
                <c:pt idx="5">
                  <c:v>221.43500099999994</c:v>
                </c:pt>
                <c:pt idx="6">
                  <c:v>253.86746800000014</c:v>
                </c:pt>
                <c:pt idx="7">
                  <c:v>234.13196300000004</c:v>
                </c:pt>
                <c:pt idx="8">
                  <c:v>225.11849099999995</c:v>
                </c:pt>
                <c:pt idx="9">
                  <c:v>233.04624100000001</c:v>
                </c:pt>
                <c:pt idx="10">
                  <c:v>229.98331299999995</c:v>
                </c:pt>
                <c:pt idx="11">
                  <c:v>232.44023599999991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12.78226410918306</c:v>
                </c:pt>
                <c:pt idx="1">
                  <c:v>18.364085154883327</c:v>
                </c:pt>
                <c:pt idx="2">
                  <c:v>-9.7050896200239833</c:v>
                </c:pt>
                <c:pt idx="3">
                  <c:v>23.635353054168789</c:v>
                </c:pt>
                <c:pt idx="4">
                  <c:v>18.897091344992106</c:v>
                </c:pt>
                <c:pt idx="5">
                  <c:v>-1.1619874854382033</c:v>
                </c:pt>
                <c:pt idx="6">
                  <c:v>15.259141435167976</c:v>
                </c:pt>
                <c:pt idx="7">
                  <c:v>12.912537277108143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101.657421</c:v>
                </c:pt>
                <c:pt idx="1">
                  <c:v>85.200087999999994</c:v>
                </c:pt>
                <c:pt idx="2">
                  <c:v>92.239321000000018</c:v>
                </c:pt>
                <c:pt idx="3">
                  <c:v>93.143621999999993</c:v>
                </c:pt>
                <c:pt idx="4">
                  <c:v>94.581914999999981</c:v>
                </c:pt>
                <c:pt idx="5">
                  <c:v>105.70550200000002</c:v>
                </c:pt>
                <c:pt idx="6">
                  <c:v>100.82345999999995</c:v>
                </c:pt>
                <c:pt idx="7">
                  <c:v>101.00952800000005</c:v>
                </c:pt>
                <c:pt idx="8">
                  <c:v>106.89766499999996</c:v>
                </c:pt>
                <c:pt idx="9">
                  <c:v>91.65752400000008</c:v>
                </c:pt>
                <c:pt idx="10">
                  <c:v>92.613513000000012</c:v>
                </c:pt>
                <c:pt idx="11">
                  <c:v>89.239258999999947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-0.85960768176481395</c:v>
                </c:pt>
                <c:pt idx="1">
                  <c:v>6.8460164031755539</c:v>
                </c:pt>
                <c:pt idx="2">
                  <c:v>-9.7214267221242778</c:v>
                </c:pt>
                <c:pt idx="3">
                  <c:v>5.4056336782779937</c:v>
                </c:pt>
                <c:pt idx="4">
                  <c:v>3.3625043434572603</c:v>
                </c:pt>
                <c:pt idx="5">
                  <c:v>1.4982502992133107</c:v>
                </c:pt>
                <c:pt idx="6">
                  <c:v>1.1484420391841894</c:v>
                </c:pt>
                <c:pt idx="7">
                  <c:v>8.4471258988557167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61.791103</c:v>
                </c:pt>
                <c:pt idx="1">
                  <c:v>19.323077000000005</c:v>
                </c:pt>
                <c:pt idx="2">
                  <c:v>31.007725999999991</c:v>
                </c:pt>
                <c:pt idx="3">
                  <c:v>47.875981999999993</c:v>
                </c:pt>
                <c:pt idx="4">
                  <c:v>50.344546000000008</c:v>
                </c:pt>
                <c:pt idx="5">
                  <c:v>121.503208</c:v>
                </c:pt>
                <c:pt idx="6">
                  <c:v>36.143714999999986</c:v>
                </c:pt>
                <c:pt idx="7">
                  <c:v>32.975626000000034</c:v>
                </c:pt>
                <c:pt idx="8">
                  <c:v>53.221684999999979</c:v>
                </c:pt>
                <c:pt idx="9">
                  <c:v>27.909649000000002</c:v>
                </c:pt>
                <c:pt idx="10">
                  <c:v>35.854767000000038</c:v>
                </c:pt>
                <c:pt idx="11">
                  <c:v>26.856985000000009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7.3640439789527647</c:v>
                </c:pt>
                <c:pt idx="1">
                  <c:v>8.097949410438062</c:v>
                </c:pt>
                <c:pt idx="2">
                  <c:v>-21.694638297564879</c:v>
                </c:pt>
                <c:pt idx="3">
                  <c:v>120.76963768596957</c:v>
                </c:pt>
                <c:pt idx="4">
                  <c:v>74.172171499967448</c:v>
                </c:pt>
                <c:pt idx="5">
                  <c:v>19.650094341541973</c:v>
                </c:pt>
                <c:pt idx="6">
                  <c:v>28.300712862526723</c:v>
                </c:pt>
                <c:pt idx="7">
                  <c:v>12.649412629800992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Ikmēneša!$B$169:$B$180</c:f>
              <c:numCache>
                <c:formatCode>0.0</c:formatCode>
                <c:ptCount val="12"/>
                <c:pt idx="0">
                  <c:v>46.895817000000001</c:v>
                </c:pt>
                <c:pt idx="1">
                  <c:v>55.444927999999997</c:v>
                </c:pt>
                <c:pt idx="2">
                  <c:v>53.78161399999999</c:v>
                </c:pt>
                <c:pt idx="3">
                  <c:v>77.237088999999997</c:v>
                </c:pt>
                <c:pt idx="4">
                  <c:v>192.09222</c:v>
                </c:pt>
                <c:pt idx="5">
                  <c:v>237.32225699999998</c:v>
                </c:pt>
                <c:pt idx="6">
                  <c:v>86.506564000000026</c:v>
                </c:pt>
                <c:pt idx="7">
                  <c:v>54.412139000000025</c:v>
                </c:pt>
                <c:pt idx="8">
                  <c:v>54.637887999999975</c:v>
                </c:pt>
                <c:pt idx="9">
                  <c:v>62.36665000000005</c:v>
                </c:pt>
                <c:pt idx="10">
                  <c:v>85.156537999999955</c:v>
                </c:pt>
                <c:pt idx="11">
                  <c:v>58.406102999999916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Ikmēneša!$C$169:$C$180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Ikmēneša!$A$169:$A$180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Ikmēneša!$E$169:$E$180</c:f>
              <c:numCache>
                <c:formatCode>0.0</c:formatCode>
                <c:ptCount val="12"/>
                <c:pt idx="0">
                  <c:v>95.483838142749505</c:v>
                </c:pt>
                <c:pt idx="1">
                  <c:v>13.5108967947438</c:v>
                </c:pt>
                <c:pt idx="2">
                  <c:v>-10.511796838228022</c:v>
                </c:pt>
                <c:pt idx="3">
                  <c:v>0.83817762733136192</c:v>
                </c:pt>
                <c:pt idx="4">
                  <c:v>-45.433248676078598</c:v>
                </c:pt>
                <c:pt idx="5">
                  <c:v>86.770346617763693</c:v>
                </c:pt>
                <c:pt idx="6">
                  <c:v>-10.714420468717293</c:v>
                </c:pt>
                <c:pt idx="7">
                  <c:v>4.2715505082423277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1225.2941289999999</c:v>
                </c:pt>
                <c:pt idx="1">
                  <c:v>1032.1367559999999</c:v>
                </c:pt>
                <c:pt idx="2">
                  <c:v>868.26963800000044</c:v>
                </c:pt>
                <c:pt idx="3">
                  <c:v>1144.6379839999993</c:v>
                </c:pt>
                <c:pt idx="4">
                  <c:v>1130.6897470000008</c:v>
                </c:pt>
                <c:pt idx="5">
                  <c:v>1214.5207639999994</c:v>
                </c:pt>
                <c:pt idx="6">
                  <c:v>1172.2962000000007</c:v>
                </c:pt>
                <c:pt idx="7">
                  <c:v>1175.045270999999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1252.551550629129</c:v>
                </c:pt>
                <c:pt idx="1">
                  <c:v>1039.34904824879</c:v>
                </c:pt>
                <c:pt idx="2">
                  <c:v>869.39614966541524</c:v>
                </c:pt>
                <c:pt idx="3">
                  <c:v>1139.3986857066377</c:v>
                </c:pt>
                <c:pt idx="4">
                  <c:v>1106.4248318427719</c:v>
                </c:pt>
                <c:pt idx="5">
                  <c:v>1237.9094651687863</c:v>
                </c:pt>
                <c:pt idx="6">
                  <c:v>1255.4832289189721</c:v>
                </c:pt>
                <c:pt idx="7">
                  <c:v>1228.8839626117638</c:v>
                </c:pt>
                <c:pt idx="8">
                  <c:v>1137.6461757268082</c:v>
                </c:pt>
                <c:pt idx="9">
                  <c:v>1183.2646919693682</c:v>
                </c:pt>
                <c:pt idx="10">
                  <c:v>1173.4400954834252</c:v>
                </c:pt>
                <c:pt idx="11">
                  <c:v>1180.8246360281323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19000">
                    <a:srgbClr val="92D050"/>
                  </a:gs>
                  <a:gs pos="49000">
                    <a:srgbClr val="C86828"/>
                  </a:gs>
                  <a:gs pos="73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97.823848318623035</c:v>
                </c:pt>
                <c:pt idx="1">
                  <c:v>99.306076023166398</c:v>
                </c:pt>
                <c:pt idx="2">
                  <c:v>99.870425965671885</c:v>
                </c:pt>
                <c:pt idx="3">
                  <c:v>100.45983011557647</c:v>
                </c:pt>
                <c:pt idx="4">
                  <c:v>102.1930920618272</c:v>
                </c:pt>
                <c:pt idx="5">
                  <c:v>98.110629102783548</c:v>
                </c:pt>
                <c:pt idx="6">
                  <c:v>93.374102735677383</c:v>
                </c:pt>
                <c:pt idx="7">
                  <c:v>95.618895416509417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5-4E6C-A449-315116B945B7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1526156837498316"/>
          <c:h val="4.529772908821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365.8</c:v>
                </c:pt>
                <c:pt idx="1">
                  <c:v>323.7</c:v>
                </c:pt>
                <c:pt idx="2">
                  <c:v>278.89999999999998</c:v>
                </c:pt>
                <c:pt idx="3">
                  <c:v>362.7</c:v>
                </c:pt>
                <c:pt idx="4">
                  <c:v>310.89999999999998</c:v>
                </c:pt>
                <c:pt idx="5">
                  <c:v>327.2</c:v>
                </c:pt>
                <c:pt idx="6">
                  <c:v>345.4</c:v>
                </c:pt>
                <c:pt idx="7">
                  <c:v>350.9</c:v>
                </c:pt>
                <c:pt idx="8">
                  <c:v>330.4</c:v>
                </c:pt>
                <c:pt idx="9">
                  <c:v>352.2</c:v>
                </c:pt>
                <c:pt idx="10">
                  <c:v>372.1</c:v>
                </c:pt>
                <c:pt idx="11">
                  <c:v>376.47756000000038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1000">
                    <a:srgbClr val="C86828"/>
                  </a:gs>
                  <a:gs pos="27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93.632155822854017</c:v>
                </c:pt>
                <c:pt idx="1">
                  <c:v>81.628970960766168</c:v>
                </c:pt>
                <c:pt idx="2">
                  <c:v>105.78164144854787</c:v>
                </c:pt>
                <c:pt idx="3">
                  <c:v>71.126714088778627</c:v>
                </c:pt>
                <c:pt idx="4">
                  <c:v>100.167433901576</c:v>
                </c:pt>
                <c:pt idx="5">
                  <c:v>117.74564792176041</c:v>
                </c:pt>
                <c:pt idx="6">
                  <c:v>84.518008106543192</c:v>
                </c:pt>
                <c:pt idx="7">
                  <c:v>95.54405044172124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412.006665</c:v>
                </c:pt>
                <c:pt idx="1">
                  <c:v>323.95371800000004</c:v>
                </c:pt>
                <c:pt idx="2">
                  <c:v>319.77310899999998</c:v>
                </c:pt>
                <c:pt idx="3">
                  <c:v>380.469449</c:v>
                </c:pt>
                <c:pt idx="4">
                  <c:v>357.97103200000004</c:v>
                </c:pt>
                <c:pt idx="5">
                  <c:v>379.29461200000003</c:v>
                </c:pt>
                <c:pt idx="6">
                  <c:v>414.65990399999998</c:v>
                </c:pt>
                <c:pt idx="7">
                  <c:v>393.783072</c:v>
                </c:pt>
                <c:pt idx="8">
                  <c:v>397.41425099999998</c:v>
                </c:pt>
                <c:pt idx="9">
                  <c:v>403.67469999999997</c:v>
                </c:pt>
                <c:pt idx="10">
                  <c:v>375.55171799999999</c:v>
                </c:pt>
                <c:pt idx="11">
                  <c:v>386.18101999999931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80000">
                    <a:srgbClr val="C86828"/>
                  </a:gs>
                  <a:gs pos="27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96.518891023279934</c:v>
                </c:pt>
                <c:pt idx="1">
                  <c:v>108.56877030810925</c:v>
                </c:pt>
                <c:pt idx="2">
                  <c:v>105.15867580347415</c:v>
                </c:pt>
                <c:pt idx="3">
                  <c:v>105.81927932931086</c:v>
                </c:pt>
                <c:pt idx="4">
                  <c:v>101.70609587202577</c:v>
                </c:pt>
                <c:pt idx="5">
                  <c:v>87.351851177891149</c:v>
                </c:pt>
                <c:pt idx="6">
                  <c:v>95.452578651057706</c:v>
                </c:pt>
                <c:pt idx="7">
                  <c:v>95.979891690214629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260</c:v>
                </c:pt>
                <c:pt idx="1">
                  <c:v>217.7</c:v>
                </c:pt>
                <c:pt idx="2">
                  <c:v>75.8</c:v>
                </c:pt>
                <c:pt idx="3">
                  <c:v>186</c:v>
                </c:pt>
                <c:pt idx="4">
                  <c:v>192</c:v>
                </c:pt>
                <c:pt idx="5">
                  <c:v>228</c:v>
                </c:pt>
                <c:pt idx="6">
                  <c:v>260</c:v>
                </c:pt>
                <c:pt idx="7">
                  <c:v>243</c:v>
                </c:pt>
                <c:pt idx="8">
                  <c:v>235</c:v>
                </c:pt>
                <c:pt idx="9">
                  <c:v>245</c:v>
                </c:pt>
                <c:pt idx="10">
                  <c:v>243</c:v>
                </c:pt>
                <c:pt idx="11">
                  <c:v>249.21360000000004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0000">
                    <a:srgbClr val="C86828"/>
                  </a:gs>
                  <a:gs pos="37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103.90456307692307</c:v>
                </c:pt>
                <c:pt idx="1">
                  <c:v>110.88544970142398</c:v>
                </c:pt>
                <c:pt idx="2">
                  <c:v>82.445106860158276</c:v>
                </c:pt>
                <c:pt idx="3">
                  <c:v>117.6181048387097</c:v>
                </c:pt>
                <c:pt idx="4">
                  <c:v>112.13031666666666</c:v>
                </c:pt>
                <c:pt idx="5">
                  <c:v>95.992085087719275</c:v>
                </c:pt>
                <c:pt idx="6">
                  <c:v>112.54056307692306</c:v>
                </c:pt>
                <c:pt idx="7">
                  <c:v>108.79190946502062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103.70599999999999</c:v>
                </c:pt>
                <c:pt idx="1">
                  <c:v>89.260999999999996</c:v>
                </c:pt>
                <c:pt idx="2">
                  <c:v>86.800999999999988</c:v>
                </c:pt>
                <c:pt idx="3">
                  <c:v>105.86043097871017</c:v>
                </c:pt>
                <c:pt idx="4">
                  <c:v>101.48773767931118</c:v>
                </c:pt>
                <c:pt idx="5">
                  <c:v>113.06023975702756</c:v>
                </c:pt>
                <c:pt idx="6">
                  <c:v>112.39992058500144</c:v>
                </c:pt>
                <c:pt idx="7">
                  <c:v>113.47703916488528</c:v>
                </c:pt>
                <c:pt idx="8">
                  <c:v>116.22477354054043</c:v>
                </c:pt>
                <c:pt idx="9">
                  <c:v>106.03843372647749</c:v>
                </c:pt>
                <c:pt idx="10">
                  <c:v>102.37440963027726</c:v>
                </c:pt>
                <c:pt idx="11">
                  <c:v>104.29305493776916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3000">
                    <a:srgbClr val="C86828"/>
                  </a:gs>
                  <a:gs pos="45000">
                    <a:srgbClr val="B68C36"/>
                  </a:gs>
                  <a:gs pos="22000">
                    <a:srgbClr val="A4AE43"/>
                  </a:gs>
                  <a:gs pos="15000">
                    <a:srgbClr val="92D050"/>
                  </a:gs>
                  <a:gs pos="86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97.182001041405513</c:v>
                </c:pt>
                <c:pt idx="1">
                  <c:v>101.98507746944354</c:v>
                </c:pt>
                <c:pt idx="2">
                  <c:v>95.934773792928709</c:v>
                </c:pt>
                <c:pt idx="3">
                  <c:v>92.743458620289275</c:v>
                </c:pt>
                <c:pt idx="4">
                  <c:v>96.329111511891924</c:v>
                </c:pt>
                <c:pt idx="5">
                  <c:v>94.895637255475677</c:v>
                </c:pt>
                <c:pt idx="6">
                  <c:v>90.730810546149371</c:v>
                </c:pt>
                <c:pt idx="7">
                  <c:v>96.532241946172491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65.2</c:v>
                </c:pt>
                <c:pt idx="1">
                  <c:v>23.1</c:v>
                </c:pt>
                <c:pt idx="2">
                  <c:v>34.1</c:v>
                </c:pt>
                <c:pt idx="3">
                  <c:v>52.2</c:v>
                </c:pt>
                <c:pt idx="4">
                  <c:v>91.3</c:v>
                </c:pt>
                <c:pt idx="5">
                  <c:v>159.4</c:v>
                </c:pt>
                <c:pt idx="6">
                  <c:v>75.3</c:v>
                </c:pt>
                <c:pt idx="7">
                  <c:v>71.2</c:v>
                </c:pt>
                <c:pt idx="8">
                  <c:v>30.1</c:v>
                </c:pt>
                <c:pt idx="9">
                  <c:v>30.1</c:v>
                </c:pt>
                <c:pt idx="10">
                  <c:v>30.1</c:v>
                </c:pt>
                <c:pt idx="11">
                  <c:v>35.742451999999957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7000">
                    <a:srgbClr val="C86828"/>
                  </a:gs>
                  <a:gs pos="61000">
                    <a:srgbClr val="92D050"/>
                  </a:gs>
                  <a:gs pos="93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101.75065490797546</c:v>
                </c:pt>
                <c:pt idx="1">
                  <c:v>90.423593073593068</c:v>
                </c:pt>
                <c:pt idx="2">
                  <c:v>71.204434017595332</c:v>
                </c:pt>
                <c:pt idx="3">
                  <c:v>202.48205363984675</c:v>
                </c:pt>
                <c:pt idx="4">
                  <c:v>96.04182803943047</c:v>
                </c:pt>
                <c:pt idx="5">
                  <c:v>91.203703262233361</c:v>
                </c:pt>
                <c:pt idx="6">
                  <c:v>61.583856573705155</c:v>
                </c:pt>
                <c:pt idx="7">
                  <c:v>52.172540730337033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Ikmēneša!$B$143:$B$154</c:f>
              <c:numCache>
                <c:formatCode>0.0</c:formatCode>
                <c:ptCount val="12"/>
                <c:pt idx="0">
                  <c:v>46.028722000000002</c:v>
                </c:pt>
                <c:pt idx="1">
                  <c:v>62.138813000000006</c:v>
                </c:pt>
                <c:pt idx="2">
                  <c:v>80.83155099999999</c:v>
                </c:pt>
                <c:pt idx="3">
                  <c:v>44.224238999999997</c:v>
                </c:pt>
                <c:pt idx="4">
                  <c:v>51.208497000000015</c:v>
                </c:pt>
                <c:pt idx="5">
                  <c:v>26.674319999999987</c:v>
                </c:pt>
                <c:pt idx="6">
                  <c:v>40.863703000000015</c:v>
                </c:pt>
                <c:pt idx="7">
                  <c:v>50.63287499999997</c:v>
                </c:pt>
                <c:pt idx="8">
                  <c:v>23.646027000000021</c:v>
                </c:pt>
                <c:pt idx="9">
                  <c:v>40.232495999999983</c:v>
                </c:pt>
                <c:pt idx="10">
                  <c:v>45.47984000000001</c:v>
                </c:pt>
                <c:pt idx="11">
                  <c:v>23.917922999999991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Ikmēneša!$C$143:$C$154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Ikmēneša!$E$143:$E$154</c:f>
              <c:numCache>
                <c:formatCode>0.0</c:formatCode>
                <c:ptCount val="12"/>
                <c:pt idx="0">
                  <c:v>3.949403591957207</c:v>
                </c:pt>
                <c:pt idx="1">
                  <c:v>1.1812617019253224</c:v>
                </c:pt>
                <c:pt idx="2">
                  <c:v>-17.199378000305842</c:v>
                </c:pt>
                <c:pt idx="3">
                  <c:v>38.85469233286301</c:v>
                </c:pt>
                <c:pt idx="4">
                  <c:v>6.3343081520240645</c:v>
                </c:pt>
                <c:pt idx="5">
                  <c:v>-1.0049853192133469</c:v>
                </c:pt>
                <c:pt idx="6">
                  <c:v>6.7156395493574763</c:v>
                </c:pt>
                <c:pt idx="7">
                  <c:v>0.28171025247931425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Ikmēneša!$C$143:$C$154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Ikmēneša!$F$143:$F$154</c:f>
              <c:numCache>
                <c:formatCode>0.0</c:formatCode>
                <c:ptCount val="12"/>
                <c:pt idx="0">
                  <c:v>45.838885629128882</c:v>
                </c:pt>
                <c:pt idx="1">
                  <c:v>61.634330248789865</c:v>
                </c:pt>
                <c:pt idx="2">
                  <c:v>74.022040665415332</c:v>
                </c:pt>
                <c:pt idx="3">
                  <c:v>52.168805727927428</c:v>
                </c:pt>
                <c:pt idx="4">
                  <c:v>52.766062163460688</c:v>
                </c:pt>
                <c:pt idx="5">
                  <c:v>30.954613411758757</c:v>
                </c:pt>
                <c:pt idx="6">
                  <c:v>47.723404333970763</c:v>
                </c:pt>
                <c:pt idx="7">
                  <c:v>56.523851446878496</c:v>
                </c:pt>
                <c:pt idx="8">
                  <c:v>28.507151186267876</c:v>
                </c:pt>
                <c:pt idx="9">
                  <c:v>46.251558242890646</c:v>
                </c:pt>
                <c:pt idx="10">
                  <c:v>50.313967853147844</c:v>
                </c:pt>
                <c:pt idx="11">
                  <c:v>28.916949090363424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84000">
                    <a:srgbClr val="C86828"/>
                  </a:gs>
                  <a:gs pos="43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Ikmēneša!$H$143:$H$154</c:f>
              <c:numCache>
                <c:formatCode>0.0</c:formatCode>
                <c:ptCount val="12"/>
                <c:pt idx="0">
                  <c:v>104.3798978603339</c:v>
                </c:pt>
                <c:pt idx="1">
                  <c:v>102.00943978171068</c:v>
                </c:pt>
                <c:pt idx="2">
                  <c:v>90.417700455630168</c:v>
                </c:pt>
                <c:pt idx="3">
                  <c:v>117.70909865227542</c:v>
                </c:pt>
                <c:pt idx="4">
                  <c:v>103.19549871149366</c:v>
                </c:pt>
                <c:pt idx="5">
                  <c:v>85.30633753600371</c:v>
                </c:pt>
                <c:pt idx="6">
                  <c:v>91.376469488281472</c:v>
                </c:pt>
                <c:pt idx="7">
                  <c:v>89.830242809478733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Kopsavilkums!$I$5:$I$10</c:f>
              <c:numCache>
                <c:formatCode>#\ ##0.0</c:formatCode>
                <c:ptCount val="6"/>
                <c:pt idx="0">
                  <c:v>2665.2042980000001</c:v>
                </c:pt>
                <c:pt idx="1">
                  <c:v>2582.8907859999999</c:v>
                </c:pt>
                <c:pt idx="2">
                  <c:v>1580.1439700000001</c:v>
                </c:pt>
                <c:pt idx="3">
                  <c:v>400.96498300000002</c:v>
                </c:pt>
                <c:pt idx="4">
                  <c:v>774.36085700000001</c:v>
                </c:pt>
                <c:pt idx="5">
                  <c:v>402.60271999999986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Kopsavilkums!$J$5:$J$10</c:f>
              <c:numCache>
                <c:formatCode>#\ ##0.0</c:formatCode>
                <c:ptCount val="6"/>
                <c:pt idx="0">
                  <c:v>2957.4113910000001</c:v>
                </c:pt>
                <c:pt idx="1">
                  <c:v>2483.6145799999999</c:v>
                </c:pt>
                <c:pt idx="2">
                  <c:v>1783.93452</c:v>
                </c:pt>
                <c:pt idx="3">
                  <c:v>533.79000599999995</c:v>
                </c:pt>
                <c:pt idx="4">
                  <c:v>789.84219399999995</c:v>
                </c:pt>
                <c:pt idx="5">
                  <c:v>414.2977979999996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Kopsavilkums!$M$5:$M$10</c:f>
              <c:numCache>
                <c:formatCode>#\ ##0.0</c:formatCode>
                <c:ptCount val="6"/>
                <c:pt idx="0">
                  <c:v>2981.9115610000003</c:v>
                </c:pt>
                <c:pt idx="1">
                  <c:v>2665.5</c:v>
                </c:pt>
                <c:pt idx="2">
                  <c:v>1662.5</c:v>
                </c:pt>
                <c:pt idx="3">
                  <c:v>571.80000000000007</c:v>
                </c:pt>
                <c:pt idx="4">
                  <c:v>826.05336816493548</c:v>
                </c:pt>
                <c:pt idx="5">
                  <c:v>421.63199362733025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Kopsavilkums!$O$5:$O$10</c:f>
              <c:numCache>
                <c:formatCode>#\ ##0.0</c:formatCode>
                <c:ptCount val="6"/>
                <c:pt idx="0">
                  <c:v>-0.8216263124780312</c:v>
                </c:pt>
                <c:pt idx="1">
                  <c:v>-6.8236886137685246</c:v>
                </c:pt>
                <c:pt idx="2">
                  <c:v>7.3043320300751873</c:v>
                </c:pt>
                <c:pt idx="3">
                  <c:v>-6.6474281217209068</c:v>
                </c:pt>
                <c:pt idx="4">
                  <c:v>-4.3836361620772806</c:v>
                </c:pt>
                <c:pt idx="5">
                  <c:v>-1.739477966136775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Kopsavilkums!$B$5:$B$10</c:f>
              <c:numCache>
                <c:formatCode>#\ ##0.0</c:formatCode>
                <c:ptCount val="6"/>
                <c:pt idx="0">
                  <c:v>349.94483600000012</c:v>
                </c:pt>
                <c:pt idx="1">
                  <c:v>312.93571599999996</c:v>
                </c:pt>
                <c:pt idx="2">
                  <c:v>234.13196300000004</c:v>
                </c:pt>
                <c:pt idx="3">
                  <c:v>32.975626000000034</c:v>
                </c:pt>
                <c:pt idx="4">
                  <c:v>101.00952800000005</c:v>
                </c:pt>
                <c:pt idx="5">
                  <c:v>50.632874999999331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Kopsavilkums!$C$5:$C$10</c:f>
              <c:numCache>
                <c:formatCode>#\ ##0.0</c:formatCode>
                <c:ptCount val="6"/>
                <c:pt idx="0">
                  <c:v>377.95256599999993</c:v>
                </c:pt>
                <c:pt idx="1">
                  <c:v>335.26407299999983</c:v>
                </c:pt>
                <c:pt idx="2">
                  <c:v>264.36434000000008</c:v>
                </c:pt>
                <c:pt idx="3">
                  <c:v>37.146848999999975</c:v>
                </c:pt>
                <c:pt idx="4">
                  <c:v>109.54192999999998</c:v>
                </c:pt>
                <c:pt idx="5">
                  <c:v>50.775512999999137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Kopsavilkums!$F$5:$F$10</c:f>
              <c:numCache>
                <c:formatCode>#\ ##0.0</c:formatCode>
                <c:ptCount val="6"/>
                <c:pt idx="0">
                  <c:v>393.783072</c:v>
                </c:pt>
                <c:pt idx="1">
                  <c:v>350.9</c:v>
                </c:pt>
                <c:pt idx="2">
                  <c:v>243</c:v>
                </c:pt>
                <c:pt idx="3">
                  <c:v>71.2</c:v>
                </c:pt>
                <c:pt idx="4">
                  <c:v>113.47703916488528</c:v>
                </c:pt>
                <c:pt idx="5">
                  <c:v>56.523851446878496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Kopsavilkums!$H$5:$H$10</c:f>
              <c:numCache>
                <c:formatCode>#\ ##0.0</c:formatCode>
                <c:ptCount val="6"/>
                <c:pt idx="0">
                  <c:v>-4.0201083097853711</c:v>
                </c:pt>
                <c:pt idx="1">
                  <c:v>-4.4559495582787605</c:v>
                </c:pt>
                <c:pt idx="2">
                  <c:v>8.7919094650206233</c:v>
                </c:pt>
                <c:pt idx="3">
                  <c:v>-47.827459269662967</c:v>
                </c:pt>
                <c:pt idx="4">
                  <c:v>-3.4677580538275095</c:v>
                </c:pt>
                <c:pt idx="5">
                  <c:v>-10.169757190522816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Kopsavilkums!$B$13</c:f>
              <c:numCache>
                <c:formatCode>#\ ##0.0</c:formatCode>
                <c:ptCount val="1"/>
                <c:pt idx="0">
                  <c:v>1081.6305439999996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Kopsavilkums!$C$13</c:f>
              <c:numCache>
                <c:formatCode>#\ ##0.0</c:formatCode>
                <c:ptCount val="1"/>
                <c:pt idx="0">
                  <c:v>1175.045270999999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16757066646E-3"/>
                  <c:y val="0.134706669150449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2149128449"/>
                      <c:h val="0.10908790948197539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Kopsavilkums!$H$13</c15:f>
                      <c15:dlblFieldTableCache>
                        <c:ptCount val="1"/>
                        <c:pt idx="0">
                          <c:v>-4,4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1.8894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Kopsavilkums!$F$13</c:f>
              <c:numCache>
                <c:formatCode>#\ ##0.0</c:formatCode>
                <c:ptCount val="1"/>
                <c:pt idx="0">
                  <c:v>1228.883962611764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Kopsavilkums!$H$13</c:f>
              <c:numCache>
                <c:formatCode>#\ ##0.0</c:formatCode>
                <c:ptCount val="1"/>
                <c:pt idx="0">
                  <c:v>-4.3811045834905968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14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2345860795233433"/>
          <c:y val="0.9182240052332955"/>
          <c:w val="0.67615965359165764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Kopsavilkums!$I$13</c:f>
              <c:numCache>
                <c:formatCode>#\ ##0.0</c:formatCode>
                <c:ptCount val="1"/>
                <c:pt idx="0">
                  <c:v>8406.167614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Kopsavilkums!$J$13</c:f>
              <c:numCache>
                <c:formatCode>#\ ##0.0</c:formatCode>
                <c:ptCount val="1"/>
                <c:pt idx="0">
                  <c:v>8962.8904889999994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Kopsavilkums!$O$13</c15:f>
                      <c15:dlblFieldTableCache>
                        <c:ptCount val="1"/>
                        <c:pt idx="0">
                          <c:v>-1,8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0.44365000000000004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Kopsavilkums!$M$13</c:f>
              <c:numCache>
                <c:formatCode>#\ ##0.0</c:formatCode>
                <c:ptCount val="1"/>
                <c:pt idx="0">
                  <c:v>9129.3969227922662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Kopsavilkums!$O$13</c:f>
              <c:numCache>
                <c:formatCode>#\ ##0.0</c:formatCode>
                <c:ptCount val="1"/>
                <c:pt idx="0">
                  <c:v>-1.8238492115133056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35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"/>
          <c:min val="-4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3.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layout>
                <c:manualLayout>
                  <c:x val="-1.7208159106368102E-2"/>
                  <c:y val="-5.68720209360688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Kopsavilkums!$B$5:$B$10</c:f>
              <c:numCache>
                <c:formatCode>#\ ##0.0</c:formatCode>
                <c:ptCount val="6"/>
                <c:pt idx="0">
                  <c:v>349.94483600000012</c:v>
                </c:pt>
                <c:pt idx="1">
                  <c:v>312.93571599999996</c:v>
                </c:pt>
                <c:pt idx="2">
                  <c:v>234.13196300000004</c:v>
                </c:pt>
                <c:pt idx="3">
                  <c:v>32.975626000000034</c:v>
                </c:pt>
                <c:pt idx="4">
                  <c:v>101.00952800000005</c:v>
                </c:pt>
                <c:pt idx="5">
                  <c:v>50.632874999999331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2341095660914726"/>
                  <c:y val="7.60402610039929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-2.581222554397487E-2"/>
                  <c:y val="-1.2971540556238134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Kopsavilkums!$C$5:$C$10</c:f>
              <c:numCache>
                <c:formatCode>#\ ##0.0</c:formatCode>
                <c:ptCount val="6"/>
                <c:pt idx="0">
                  <c:v>377.95256599999993</c:v>
                </c:pt>
                <c:pt idx="1">
                  <c:v>335.26407299999983</c:v>
                </c:pt>
                <c:pt idx="2">
                  <c:v>264.36434000000008</c:v>
                </c:pt>
                <c:pt idx="3">
                  <c:v>37.146848999999975</c:v>
                </c:pt>
                <c:pt idx="4">
                  <c:v>109.54192999999998</c:v>
                </c:pt>
                <c:pt idx="5">
                  <c:v>50.775512999999137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Lbls>
            <c:dLbl>
              <c:idx val="5"/>
              <c:layout>
                <c:manualLayout>
                  <c:x val="-1.4362636712133637E-2"/>
                  <c:y val="-2.3560659915301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-2.1761516813769646</c:v>
                </c:pt>
                <c:pt idx="1">
                  <c:v>-0.6939239768336023</c:v>
                </c:pt>
                <c:pt idx="2">
                  <c:v>-0.12957403432811532</c:v>
                </c:pt>
                <c:pt idx="3">
                  <c:v>0.45983011557646591</c:v>
                </c:pt>
                <c:pt idx="4">
                  <c:v>2.1930920618272012</c:v>
                </c:pt>
                <c:pt idx="5">
                  <c:v>-1.8893708972164518</c:v>
                </c:pt>
                <c:pt idx="6">
                  <c:v>-6.6258972643226173</c:v>
                </c:pt>
                <c:pt idx="7">
                  <c:v>-4.3811045834905826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2.270258931606103E-2"/>
                  <c:y val="-2.1487118080533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5"/>
              <c:layout>
                <c:manualLayout>
                  <c:x val="-2.1511167515499974E-2"/>
                  <c:y val="-1.941357624576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-2.1761516813769646</c:v>
                </c:pt>
                <c:pt idx="1">
                  <c:v>-1.5039794437330869</c:v>
                </c:pt>
                <c:pt idx="2">
                  <c:v>-1.126000764076835</c:v>
                </c:pt>
                <c:pt idx="3">
                  <c:v>-0.70586089422225484</c:v>
                </c:pt>
                <c:pt idx="4">
                  <c:v>-0.1126664803619235</c:v>
                </c:pt>
                <c:pt idx="5">
                  <c:v>-0.44365058477976049</c:v>
                </c:pt>
                <c:pt idx="6">
                  <c:v>-1.4260813538103179</c:v>
                </c:pt>
                <c:pt idx="7">
                  <c:v>-1.8238492115133056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166</xdr:row>
      <xdr:rowOff>165554</xdr:rowOff>
    </xdr:from>
    <xdr:to>
      <xdr:col>12</xdr:col>
      <xdr:colOff>98652</xdr:colOff>
      <xdr:row>185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141</xdr:row>
      <xdr:rowOff>35719</xdr:rowOff>
    </xdr:from>
    <xdr:to>
      <xdr:col>30</xdr:col>
      <xdr:colOff>190500</xdr:colOff>
      <xdr:row>159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141</xdr:row>
      <xdr:rowOff>35719</xdr:rowOff>
    </xdr:from>
    <xdr:to>
      <xdr:col>17</xdr:col>
      <xdr:colOff>235328</xdr:colOff>
      <xdr:row>159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16</xdr:row>
      <xdr:rowOff>105832</xdr:rowOff>
    </xdr:from>
    <xdr:to>
      <xdr:col>14</xdr:col>
      <xdr:colOff>1152261</xdr:colOff>
      <xdr:row>40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16</xdr:row>
      <xdr:rowOff>19842</xdr:rowOff>
    </xdr:from>
    <xdr:to>
      <xdr:col>7</xdr:col>
      <xdr:colOff>1005417</xdr:colOff>
      <xdr:row>39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41</xdr:row>
      <xdr:rowOff>23814</xdr:rowOff>
    </xdr:from>
    <xdr:to>
      <xdr:col>7</xdr:col>
      <xdr:colOff>740833</xdr:colOff>
      <xdr:row>61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41</xdr:row>
      <xdr:rowOff>48683</xdr:rowOff>
    </xdr:from>
    <xdr:to>
      <xdr:col>14</xdr:col>
      <xdr:colOff>1044575</xdr:colOff>
      <xdr:row>61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65</xdr:row>
      <xdr:rowOff>179916</xdr:rowOff>
    </xdr:from>
    <xdr:to>
      <xdr:col>6</xdr:col>
      <xdr:colOff>1259417</xdr:colOff>
      <xdr:row>89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65</xdr:row>
      <xdr:rowOff>190499</xdr:rowOff>
    </xdr:from>
    <xdr:to>
      <xdr:col>13</xdr:col>
      <xdr:colOff>1079501</xdr:colOff>
      <xdr:row>89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5" zeroHeight="1"/>
  <cols>
    <col min="1" max="1" width="15.42578125" customWidth="1"/>
    <col min="2" max="2" width="94.7109375" customWidth="1"/>
    <col min="3" max="3" width="0" hidden="1" customWidth="1"/>
    <col min="4" max="16384" width="8.85546875" hidden="1"/>
  </cols>
  <sheetData>
    <row r="1" spans="1:3" ht="15.6" customHeight="1">
      <c r="A1" s="162" t="s">
        <v>209</v>
      </c>
      <c r="B1" s="162"/>
      <c r="C1" s="1"/>
    </row>
    <row r="2" spans="1:3">
      <c r="A2" s="162"/>
      <c r="B2" s="162"/>
      <c r="C2" s="1"/>
    </row>
    <row r="3" spans="1:3">
      <c r="A3" s="111" t="s">
        <v>202</v>
      </c>
      <c r="B3" s="111" t="s">
        <v>203</v>
      </c>
    </row>
    <row r="4" spans="1:3" ht="49.15" customHeight="1">
      <c r="A4" s="114" t="s">
        <v>204</v>
      </c>
      <c r="B4" s="112" t="s">
        <v>210</v>
      </c>
      <c r="C4" s="1"/>
    </row>
    <row r="5" spans="1:3" ht="45">
      <c r="A5" s="114" t="s">
        <v>172</v>
      </c>
      <c r="B5" s="113" t="s">
        <v>211</v>
      </c>
      <c r="C5" s="1"/>
    </row>
    <row r="6" spans="1:3" ht="30">
      <c r="A6" s="158" t="s">
        <v>215</v>
      </c>
      <c r="B6" s="159" t="s">
        <v>216</v>
      </c>
      <c r="C6" s="1"/>
    </row>
    <row r="7" spans="1:3" ht="15" customHeight="1">
      <c r="A7" s="114" t="s">
        <v>205</v>
      </c>
      <c r="B7" s="112" t="s">
        <v>218</v>
      </c>
    </row>
    <row r="8" spans="1:3">
      <c r="A8" s="114" t="s">
        <v>206</v>
      </c>
      <c r="B8" s="112" t="s">
        <v>217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08"/>
  <sheetViews>
    <sheetView zoomScale="80" zoomScaleNormal="80" workbookViewId="0"/>
  </sheetViews>
  <sheetFormatPr defaultColWidth="0" defaultRowHeight="15" zeroHeight="1"/>
  <cols>
    <col min="1" max="1" width="52" style="2" customWidth="1"/>
    <col min="2" max="2" width="17.7109375" style="2" customWidth="1"/>
    <col min="3" max="3" width="18.7109375" style="2" customWidth="1"/>
    <col min="4" max="4" width="26" style="2" hidden="1" customWidth="1"/>
    <col min="5" max="5" width="24.140625" style="2" customWidth="1"/>
    <col min="6" max="6" width="19.28515625" style="2" hidden="1" customWidth="1"/>
    <col min="7" max="7" width="19" style="2" customWidth="1"/>
    <col min="8" max="8" width="16.7109375" style="2" customWidth="1"/>
    <col min="9" max="9" width="20" style="2" customWidth="1"/>
    <col min="10" max="10" width="17.42578125" style="1" customWidth="1"/>
    <col min="11" max="11" width="9.140625" style="2" customWidth="1"/>
    <col min="12" max="13" width="11.85546875" style="2" bestFit="1" customWidth="1"/>
    <col min="14" max="22" width="9.7109375" style="2" customWidth="1"/>
    <col min="23" max="23" width="9.7109375" style="2" hidden="1" customWidth="1"/>
    <col min="24" max="35" width="9.7109375" style="2" customWidth="1"/>
    <col min="36" max="36" width="13.42578125" style="2" hidden="1" customWidth="1"/>
    <col min="37" max="37" width="9.5703125" style="2" hidden="1" customWidth="1"/>
    <col min="38" max="38" width="0" style="2" hidden="1" customWidth="1"/>
    <col min="39" max="44" width="0" style="53" hidden="1" customWidth="1"/>
    <col min="45" max="45" width="9.140625" style="53" customWidth="1"/>
    <col min="46" max="16384" width="9.140625" hidden="1"/>
  </cols>
  <sheetData>
    <row r="1" spans="1:44">
      <c r="A1" s="81" t="s">
        <v>207</v>
      </c>
    </row>
    <row r="2" spans="1:44" s="53" customFormat="1">
      <c r="A2" s="50" t="s">
        <v>2</v>
      </c>
      <c r="B2" s="55">
        <v>2023</v>
      </c>
      <c r="C2" s="55">
        <v>2024</v>
      </c>
      <c r="D2" s="55"/>
      <c r="E2" s="55" t="s">
        <v>186</v>
      </c>
      <c r="F2" s="56" t="s">
        <v>55</v>
      </c>
      <c r="G2" s="56"/>
      <c r="H2" s="55" t="s">
        <v>54</v>
      </c>
      <c r="I2" s="56"/>
      <c r="J2" s="55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5">
      <c r="A3" s="16" t="s">
        <v>1</v>
      </c>
      <c r="B3" s="16" t="s">
        <v>196</v>
      </c>
      <c r="C3" s="16" t="s">
        <v>197</v>
      </c>
      <c r="D3" s="16" t="s">
        <v>192</v>
      </c>
      <c r="E3" s="16" t="s">
        <v>191</v>
      </c>
      <c r="F3" s="16" t="s">
        <v>153</v>
      </c>
      <c r="G3" s="16" t="s">
        <v>173</v>
      </c>
      <c r="H3" s="16" t="s">
        <v>198</v>
      </c>
      <c r="I3" s="16" t="s">
        <v>174</v>
      </c>
      <c r="J3" s="16" t="s">
        <v>175</v>
      </c>
      <c r="L3" s="57"/>
      <c r="W3" s="58">
        <v>1</v>
      </c>
      <c r="AM3" s="2"/>
      <c r="AN3" s="2"/>
      <c r="AO3" s="2"/>
      <c r="AP3" s="2"/>
      <c r="AQ3" s="2"/>
      <c r="AR3" s="2"/>
    </row>
    <row r="4" spans="1:44">
      <c r="A4" s="17" t="s">
        <v>141</v>
      </c>
      <c r="B4" s="18">
        <f ca="1">IF(INDIRECT(ADDRESS(ROW(dati_ikm!G$4),COLUMN(dati_ikm!G$1)+ROW(dati_ikm!G1)+24,1,1,"dati_ikm"))="","",INDIRECT(ADDRESS(ROW(dati_ikm!G$4),COLUMN(dati_ikm!G$1)+ROW(dati_ikm!G1)+24,1,1,"dati_ikm")))</f>
        <v>1077.162761</v>
      </c>
      <c r="C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8">
        <f ca="1">IFERROR(C4-B4,"")</f>
        <v>3.2913409999998748</v>
      </c>
      <c r="E4" s="18">
        <f ca="1">IFERROR(((C4/B4)*100-100),NA())</f>
        <v>0.30555651561370212</v>
      </c>
      <c r="F4" s="19" cm="1">
        <f t="array" aca="1" ref="F4" ca="1">INDIRECT(ADDRESS(ROW(dati_ikm!S$26),COLUMN(dati_ikm!S$1)+ROW(dati_ikm!S1)+12,1,1,"dati_ikm"))</f>
        <v>1252.551550629129</v>
      </c>
      <c r="G4" s="18">
        <f ca="1">IF(INDIRECT(ADDRESS(ROW(dati_ikm!G$8),COLUMN(dati_ikm!G$1)+ROW(dati_ikm!G1)+36,1,1,"dati_ikm"))="","",INDIRECT(ADDRESS(ROW(dati_ikm!G$8),COLUMN(dati_ikm!G$1)+ROW(dati_ikm!G1)+36,1,1,"dati_ikm")))</f>
        <v>-144.84002699999999</v>
      </c>
      <c r="H4" s="18">
        <f ca="1">IFERROR(C4-G4,"")</f>
        <v>1225.2941289999999</v>
      </c>
      <c r="I4" s="19">
        <f ca="1">IFERROR(H4-F4,"")</f>
        <v>-27.257421629129112</v>
      </c>
      <c r="J4" s="19">
        <f ca="1">IFERROR(H4/F4*100,NA())</f>
        <v>97.823848318623035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9">
        <v>100</v>
      </c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2"/>
      <c r="AN4" s="2"/>
      <c r="AO4" s="2"/>
      <c r="AP4" s="2"/>
      <c r="AQ4" s="2"/>
      <c r="AR4" s="2"/>
    </row>
    <row r="5" spans="1:44">
      <c r="A5" s="17" t="s">
        <v>142</v>
      </c>
      <c r="B5" s="18">
        <f ca="1">IF(INDIRECT(ADDRESS(ROW(dati_ikm!G$4),COLUMN(dati_ikm!G$1)+ROW(dati_ikm!G2)+24,1,1,"dati_ikm"))="","",INDIRECT(ADDRESS(ROW(dati_ikm!G$4),COLUMN(dati_ikm!G$1)+ROW(dati_ikm!G2)+24,1,1,"dati_ikm")))</f>
        <v>983.50424399999974</v>
      </c>
      <c r="C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8">
        <f t="shared" ref="D5:D15" ca="1" si="0">IFERROR(C5-B5,"")</f>
        <v>40.779611000000159</v>
      </c>
      <c r="E5" s="18">
        <f t="shared" ref="E5:E15" ca="1" si="1">IFERROR(((C5/B5)*100-100),NA())</f>
        <v>4.1463584167309619</v>
      </c>
      <c r="F5" s="19" cm="1">
        <f t="array" aca="1" ref="F5" ca="1">INDIRECT(ADDRESS(ROW(dati_ikm!S$26),COLUMN(dati_ikm!S$1)+ROW(dati_ikm!S2)+12,1,1,"dati_ikm"))</f>
        <v>1039.34904824879</v>
      </c>
      <c r="G5" s="18">
        <f ca="1">IF(INDIRECT(ADDRESS(ROW(dati_ikm!G$8),COLUMN(dati_ikm!G$1)+ROW(dati_ikm!G2)+36,1,1,"dati_ikm"))="","",INDIRECT(ADDRESS(ROW(dati_ikm!G$8),COLUMN(dati_ikm!G$1)+ROW(dati_ikm!G2)+36,1,1,"dati_ikm")))</f>
        <v>-7.8529010000000028</v>
      </c>
      <c r="H5" s="18">
        <f t="shared" ref="H5:H15" ca="1" si="2">IFERROR(C5-G5,"")</f>
        <v>1032.1367559999999</v>
      </c>
      <c r="I5" s="19">
        <f t="shared" ref="I5:I15" ca="1" si="3">IFERROR(H5-F5,"")</f>
        <v>-7.2122922487901633</v>
      </c>
      <c r="J5" s="19">
        <f t="shared" ref="J5:J15" ca="1" si="4">IFERROR(H5/F5*100,NA())</f>
        <v>99.306076023166398</v>
      </c>
      <c r="K5" s="11"/>
      <c r="W5" s="59">
        <v>100</v>
      </c>
      <c r="AJ5" s="11"/>
      <c r="AK5" s="11"/>
      <c r="AL5" s="11"/>
      <c r="AM5" s="11"/>
      <c r="AN5" s="11"/>
      <c r="AO5" s="60"/>
      <c r="AP5" s="2"/>
      <c r="AQ5" s="2"/>
      <c r="AR5" s="2"/>
    </row>
    <row r="6" spans="1:44">
      <c r="A6" s="17" t="s">
        <v>143</v>
      </c>
      <c r="B6" s="18">
        <f ca="1">IF(INDIRECT(ADDRESS(ROW(dati_ikm!G$4),COLUMN(dati_ikm!G$1)+ROW(dati_ikm!G3)+24,1,1,"dati_ikm"))="","",INDIRECT(ADDRESS(ROW(dati_ikm!G$4),COLUMN(dati_ikm!G$1)+ROW(dati_ikm!G3)+24,1,1,"dati_ikm")))</f>
        <v>838.44619000000012</v>
      </c>
      <c r="C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8">
        <f t="shared" ca="1" si="0"/>
        <v>109.92037000000028</v>
      </c>
      <c r="E6" s="18">
        <f t="shared" ca="1" si="1"/>
        <v>13.110008884410362</v>
      </c>
      <c r="F6" s="19" cm="1">
        <f t="array" aca="1" ref="F6" ca="1">INDIRECT(ADDRESS(ROW(dati_ikm!S$26),COLUMN(dati_ikm!S$1)+ROW(dati_ikm!S3)+12,1,1,"dati_ikm"))</f>
        <v>869.39614966541524</v>
      </c>
      <c r="G6" s="18">
        <f ca="1">IF(INDIRECT(ADDRESS(ROW(dati_ikm!G$8),COLUMN(dati_ikm!G$1)+ROW(dati_ikm!G3)+36,1,1,"dati_ikm"))="","",INDIRECT(ADDRESS(ROW(dati_ikm!G$8),COLUMN(dati_ikm!G$1)+ROW(dati_ikm!G3)+36,1,1,"dati_ikm")))</f>
        <v>80.096921999999992</v>
      </c>
      <c r="H6" s="18">
        <f t="shared" ca="1" si="2"/>
        <v>868.26963800000044</v>
      </c>
      <c r="I6" s="19">
        <f t="shared" ca="1" si="3"/>
        <v>-1.126511665414796</v>
      </c>
      <c r="J6" s="19">
        <f t="shared" ca="1" si="4"/>
        <v>99.870425965671885</v>
      </c>
      <c r="K6" s="11"/>
      <c r="W6" s="59">
        <v>100</v>
      </c>
      <c r="AJ6" s="61"/>
      <c r="AK6" s="61"/>
      <c r="AL6" s="61"/>
      <c r="AM6" s="2"/>
      <c r="AN6" s="11"/>
      <c r="AO6" s="11"/>
      <c r="AP6" s="2"/>
      <c r="AQ6" s="2"/>
      <c r="AR6" s="2"/>
    </row>
    <row r="7" spans="1:44">
      <c r="A7" s="17" t="s">
        <v>144</v>
      </c>
      <c r="B7" s="18">
        <f ca="1">IF(INDIRECT(ADDRESS(ROW(dati_ikm!G$4),COLUMN(dati_ikm!G$1)+ROW(dati_ikm!G4)+24,1,1,"dati_ikm"))="","",INDIRECT(ADDRESS(ROW(dati_ikm!G$4),COLUMN(dati_ikm!G$1)+ROW(dati_ikm!G4)+24,1,1,"dati_ikm")))</f>
        <v>1063.8670010000001</v>
      </c>
      <c r="C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8">
        <f t="shared" ca="1" si="0"/>
        <v>37.281298999999308</v>
      </c>
      <c r="E7" s="18">
        <f t="shared" ca="1" si="1"/>
        <v>3.5043195216090055</v>
      </c>
      <c r="F7" s="19" cm="1">
        <f t="array" aca="1" ref="F7" ca="1">INDIRECT(ADDRESS(ROW(dati_ikm!S$26),COLUMN(dati_ikm!S$1)+ROW(dati_ikm!S4)+12,1,1,"dati_ikm"))</f>
        <v>1139.3986857066377</v>
      </c>
      <c r="G7" s="18">
        <f ca="1">IF(INDIRECT(ADDRESS(ROW(dati_ikm!G$8),COLUMN(dati_ikm!G$1)+ROW(dati_ikm!G4)+36,1,1,"dati_ikm"))="","",INDIRECT(ADDRESS(ROW(dati_ikm!G$8),COLUMN(dati_ikm!G$1)+ROW(dati_ikm!G4)+36,1,1,"dati_ikm")))</f>
        <v>-43.489683999999997</v>
      </c>
      <c r="H7" s="18">
        <f t="shared" ca="1" si="2"/>
        <v>1144.6379839999993</v>
      </c>
      <c r="I7" s="19">
        <f t="shared" ca="1" si="3"/>
        <v>5.2392982933615713</v>
      </c>
      <c r="J7" s="19">
        <f t="shared" ca="1" si="4"/>
        <v>100.45983011557647</v>
      </c>
      <c r="K7" s="11"/>
      <c r="W7" s="59">
        <v>100</v>
      </c>
      <c r="AJ7" s="61"/>
      <c r="AK7" s="61"/>
      <c r="AL7" s="61"/>
      <c r="AM7" s="11"/>
      <c r="AN7" s="11"/>
      <c r="AO7" s="11"/>
      <c r="AP7" s="2"/>
      <c r="AQ7" s="2"/>
      <c r="AR7" s="2"/>
    </row>
    <row r="8" spans="1:44" ht="15.75">
      <c r="A8" s="17" t="s">
        <v>145</v>
      </c>
      <c r="B8" s="18">
        <f ca="1">IF(INDIRECT(ADDRESS(ROW(dati_ikm!G$4),COLUMN(dati_ikm!G$1)+ROW(dati_ikm!G5)+24,1,1,"dati_ikm"))="","",INDIRECT(ADDRESS(ROW(dati_ikm!G$4),COLUMN(dati_ikm!G$1)+ROW(dati_ikm!G5)+24,1,1,"dati_ikm")))</f>
        <v>1071.7952410000003</v>
      </c>
      <c r="C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8">
        <f t="shared" ca="1" si="0"/>
        <v>112.81638500000054</v>
      </c>
      <c r="E8" s="18">
        <f t="shared" ca="1" si="1"/>
        <v>10.525927031989909</v>
      </c>
      <c r="F8" s="19" cm="1">
        <f t="array" aca="1" ref="F8" ca="1">INDIRECT(ADDRESS(ROW(dati_ikm!S$26),COLUMN(dati_ikm!S$1)+ROW(dati_ikm!S5)+12,1,1,"dati_ikm"))</f>
        <v>1106.4248318427719</v>
      </c>
      <c r="G8" s="18">
        <f ca="1">IF(INDIRECT(ADDRESS(ROW(dati_ikm!G$8),COLUMN(dati_ikm!G$1)+ROW(dati_ikm!G5)+36,1,1,"dati_ikm"))="","",INDIRECT(ADDRESS(ROW(dati_ikm!G$8),COLUMN(dati_ikm!G$1)+ROW(dati_ikm!G5)+36,1,1,"dati_ikm")))</f>
        <v>53.921878999999997</v>
      </c>
      <c r="H8" s="18">
        <f t="shared" ca="1" si="2"/>
        <v>1130.6897470000008</v>
      </c>
      <c r="I8" s="19">
        <f t="shared" ca="1" si="3"/>
        <v>24.26491515722887</v>
      </c>
      <c r="J8" s="19">
        <f t="shared" ca="1" si="4"/>
        <v>102.1930920618272</v>
      </c>
      <c r="K8" s="11"/>
      <c r="W8" s="59">
        <v>100</v>
      </c>
      <c r="AK8" s="62" t="s">
        <v>172</v>
      </c>
      <c r="AM8" s="2"/>
      <c r="AN8" s="2"/>
      <c r="AO8" s="2"/>
      <c r="AP8" s="2"/>
      <c r="AQ8" s="2"/>
      <c r="AR8" s="2"/>
    </row>
    <row r="9" spans="1:44" ht="18">
      <c r="A9" s="17" t="s">
        <v>146</v>
      </c>
      <c r="B9" s="18">
        <f ca="1">IF(INDIRECT(ADDRESS(ROW(dati_ikm!G$4),COLUMN(dati_ikm!G$1)+ROW(dati_ikm!G6)+24,1,1,"dati_ikm"))="","",INDIRECT(ADDRESS(ROW(dati_ikm!G$4),COLUMN(dati_ikm!G$1)+ROW(dati_ikm!G6)+24,1,1,"dati_ikm")))</f>
        <v>1023.2146759999996</v>
      </c>
      <c r="C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8">
        <f t="shared" ca="1" si="0"/>
        <v>152.39195399999971</v>
      </c>
      <c r="E9" s="18">
        <f t="shared" ca="1" si="1"/>
        <v>14.893448811322529</v>
      </c>
      <c r="F9" s="19" cm="1">
        <f t="array" aca="1" ref="F9" ca="1">INDIRECT(ADDRESS(ROW(dati_ikm!S$26),COLUMN(dati_ikm!S$1)+ROW(dati_ikm!S6)+12,1,1,"dati_ikm"))</f>
        <v>1237.9094651687863</v>
      </c>
      <c r="G9" s="18">
        <f ca="1">IF(INDIRECT(ADDRESS(ROW(dati_ikm!G$8),COLUMN(dati_ikm!G$1)+ROW(dati_ikm!G6)+36,1,1,"dati_ikm"))="","",INDIRECT(ADDRESS(ROW(dati_ikm!G$8),COLUMN(dati_ikm!G$1)+ROW(dati_ikm!G6)+36,1,1,"dati_ikm")))</f>
        <v>-38.914133999999997</v>
      </c>
      <c r="H9" s="18">
        <f t="shared" ca="1" si="2"/>
        <v>1214.5207639999994</v>
      </c>
      <c r="I9" s="19">
        <f t="shared" ca="1" si="3"/>
        <v>-23.388701168786838</v>
      </c>
      <c r="J9" s="19">
        <f t="shared" ca="1" si="4"/>
        <v>98.110629102783548</v>
      </c>
      <c r="K9" s="11"/>
      <c r="W9" s="59">
        <v>100</v>
      </c>
      <c r="AJ9" s="63">
        <f ca="1">F18</f>
        <v>13804.572522</v>
      </c>
      <c r="AK9" s="61" t="s">
        <v>159</v>
      </c>
      <c r="AL9" s="61"/>
      <c r="AM9" s="61"/>
      <c r="AN9" s="61"/>
      <c r="AO9" s="11"/>
      <c r="AP9" s="2"/>
      <c r="AQ9" s="2"/>
      <c r="AR9" s="2"/>
    </row>
    <row r="10" spans="1:44" ht="18">
      <c r="A10" s="17" t="s">
        <v>147</v>
      </c>
      <c r="B10" s="18">
        <f ca="1">IF(INDIRECT(ADDRESS(ROW(dati_ikm!G$4),COLUMN(dati_ikm!G$1)+ROW(dati_ikm!G7)+24,1,1,"dati_ikm"))="","",INDIRECT(ADDRESS(ROW(dati_ikm!G$4),COLUMN(dati_ikm!G$1)+ROW(dati_ikm!G7)+24,1,1,"dati_ikm")))</f>
        <v>1108.6681310000004</v>
      </c>
      <c r="C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8">
        <f t="shared" ca="1" si="0"/>
        <v>60.260535000000345</v>
      </c>
      <c r="E10" s="18">
        <f t="shared" ca="1" si="1"/>
        <v>5.4353988641890965</v>
      </c>
      <c r="F10" s="19" cm="1">
        <f t="array" aca="1" ref="F10" ca="1">INDIRECT(ADDRESS(ROW(dati_ikm!S$26),COLUMN(dati_ikm!S$1)+ROW(dati_ikm!S7)+12,1,1,"dati_ikm"))</f>
        <v>1255.4832289189721</v>
      </c>
      <c r="G10" s="18">
        <f ca="1">IF(INDIRECT(ADDRESS(ROW(dati_ikm!G$8),COLUMN(dati_ikm!G$1)+ROW(dati_ikm!G7)+36,1,1,"dati_ikm"))="","",INDIRECT(ADDRESS(ROW(dati_ikm!G$8),COLUMN(dati_ikm!G$1)+ROW(dati_ikm!G7)+36,1,1,"dati_ikm")))</f>
        <v>-3.3675340000000062</v>
      </c>
      <c r="H10" s="18">
        <f t="shared" ca="1" si="2"/>
        <v>1172.2962000000007</v>
      </c>
      <c r="I10" s="19">
        <f t="shared" ca="1" si="3"/>
        <v>-83.187028918971464</v>
      </c>
      <c r="J10" s="19">
        <f t="shared" ca="1" si="4"/>
        <v>93.374102735677383</v>
      </c>
      <c r="K10" s="11"/>
      <c r="W10" s="59">
        <v>100</v>
      </c>
      <c r="AJ10" s="64">
        <f ca="1">J18</f>
        <v>64.926968761372834</v>
      </c>
      <c r="AK10" s="61" t="s">
        <v>154</v>
      </c>
      <c r="AL10" s="61"/>
      <c r="AM10" s="61"/>
      <c r="AN10" s="61"/>
      <c r="AO10" s="11"/>
      <c r="AP10" s="2"/>
      <c r="AQ10" s="2"/>
      <c r="AR10" s="2"/>
    </row>
    <row r="11" spans="1:44" ht="18">
      <c r="A11" s="17" t="s">
        <v>148</v>
      </c>
      <c r="B11" s="18">
        <f ca="1">IF(INDIRECT(ADDRESS(ROW(dati_ikm!G$4),COLUMN(dati_ikm!G$1)+ROW(dati_ikm!G8)+24,1,1,"dati_ikm"))="","",INDIRECT(ADDRESS(ROW(dati_ikm!G$4),COLUMN(dati_ikm!G$1)+ROW(dati_ikm!G8)+24,1,1,"dati_ikm")))</f>
        <v>1074.8533079999997</v>
      </c>
      <c r="C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8">
        <f t="shared" ca="1" si="0"/>
        <v>88.950677999999243</v>
      </c>
      <c r="E11" s="18">
        <f t="shared" ca="1" si="1"/>
        <v>8.2756109450425015</v>
      </c>
      <c r="F11" s="19" cm="1">
        <f t="array" aca="1" ref="F11" ca="1">INDIRECT(ADDRESS(ROW(dati_ikm!S$26),COLUMN(dati_ikm!S$1)+ROW(dati_ikm!S8)+12,1,1,"dati_ikm"))</f>
        <v>1228.8839626117638</v>
      </c>
      <c r="G11" s="18">
        <f ca="1">IF(INDIRECT(ADDRESS(ROW(dati_ikm!G$8),COLUMN(dati_ikm!G$1)+ROW(dati_ikm!G8)+36,1,1,"dati_ikm"))="","",INDIRECT(ADDRESS(ROW(dati_ikm!G$8),COLUMN(dati_ikm!G$1)+ROW(dati_ikm!G8)+36,1,1,"dati_ikm")))</f>
        <v>-11.241284999999991</v>
      </c>
      <c r="H11" s="18">
        <f t="shared" ca="1" si="2"/>
        <v>1175.045270999999</v>
      </c>
      <c r="I11" s="19">
        <f t="shared" ca="1" si="3"/>
        <v>-53.838691611764716</v>
      </c>
      <c r="J11" s="19">
        <f t="shared" ca="1" si="4"/>
        <v>95.618895416509417</v>
      </c>
      <c r="K11" s="11"/>
      <c r="W11" s="59">
        <v>100</v>
      </c>
      <c r="AJ11" s="64">
        <f ca="1">E17</f>
        <v>7.3492850089255057</v>
      </c>
      <c r="AK11" s="61" t="s">
        <v>176</v>
      </c>
      <c r="AL11" s="61"/>
      <c r="AM11" s="61"/>
      <c r="AN11" s="61"/>
      <c r="AO11" s="11"/>
      <c r="AP11" s="2"/>
      <c r="AQ11" s="2"/>
      <c r="AR11" s="2"/>
    </row>
    <row r="12" spans="1:44" ht="18">
      <c r="A12" s="17" t="s">
        <v>149</v>
      </c>
      <c r="B12" s="18">
        <f ca="1">IF(INDIRECT(ADDRESS(ROW(dati_ikm!G$4),COLUMN(dati_ikm!G$1)+ROW(dati_ikm!G9)+24,1,1,"dati_ikm"))="","",INDIRECT(ADDRESS(ROW(dati_ikm!G$4),COLUMN(dati_ikm!G$1)+ROW(dati_ikm!G9)+24,1,1,"dati_ikm")))</f>
        <v>1074.8187689999995</v>
      </c>
      <c r="C12" s="18" t="str">
        <f ca="1">IF(INDIRECT(ADDRESS(ROW(dati_ikm!G$4),COLUMN(dati_ikm!G$1)+ROW(dati_ikm!G9)+36,1,1,"dati_ikm"))="","",INDIRECT(ADDRESS(ROW(dati_ikm!G$4),COLUMN(dati_ikm!G$1)+ROW(dati_ikm!G9)+36,1,1,"dati_ikm")))</f>
        <v/>
      </c>
      <c r="D12" s="18" t="str">
        <f t="shared" ca="1" si="0"/>
        <v/>
      </c>
      <c r="E12" s="18" t="e">
        <f t="shared" ca="1" si="1"/>
        <v>#N/A</v>
      </c>
      <c r="F12" s="19" cm="1">
        <f t="array" aca="1" ref="F12" ca="1">INDIRECT(ADDRESS(ROW(dati_ikm!S$26),COLUMN(dati_ikm!S$1)+ROW(dati_ikm!S9)+12,1,1,"dati_ikm"))</f>
        <v>1137.6461757268082</v>
      </c>
      <c r="G12" s="18" t="str">
        <f ca="1">IF(INDIRECT(ADDRESS(ROW(dati_ikm!G$8),COLUMN(dati_ikm!G$1)+ROW(dati_ikm!G9)+36,1,1,"dati_ikm"))="","",INDIRECT(ADDRESS(ROW(dati_ikm!G$8),COLUMN(dati_ikm!G$1)+ROW(dati_ikm!G9)+36,1,1,"dati_ikm")))</f>
        <v/>
      </c>
      <c r="H12" s="18" t="str">
        <f t="shared" ca="1" si="2"/>
        <v/>
      </c>
      <c r="I12" s="19" t="str">
        <f t="shared" ca="1" si="3"/>
        <v/>
      </c>
      <c r="J12" s="19" t="e">
        <f t="shared" ca="1" si="4"/>
        <v>#N/A</v>
      </c>
      <c r="K12" s="11"/>
      <c r="W12" s="59">
        <v>100</v>
      </c>
      <c r="AJ12" s="63">
        <f ca="1">D17</f>
        <v>605.69217299999946</v>
      </c>
      <c r="AK12" s="61" t="s">
        <v>177</v>
      </c>
      <c r="AL12" s="61"/>
      <c r="AM12" s="61"/>
      <c r="AN12" s="61"/>
      <c r="AO12" s="11"/>
      <c r="AP12" s="2"/>
      <c r="AQ12" s="2"/>
      <c r="AR12" s="2"/>
    </row>
    <row r="13" spans="1:44">
      <c r="A13" s="17" t="s">
        <v>150</v>
      </c>
      <c r="B13" s="18">
        <f ca="1">IF(INDIRECT(ADDRESS(ROW(dati_ikm!G$4),COLUMN(dati_ikm!G$1)+ROW(dati_ikm!G10)+24,1,1,"dati_ikm"))="","",INDIRECT(ADDRESS(ROW(dati_ikm!G$4),COLUMN(dati_ikm!G$1)+ROW(dati_ikm!G10)+24,1,1,"dati_ikm")))</f>
        <v>1092.4020950000013</v>
      </c>
      <c r="C13" s="18" t="str">
        <f ca="1">IF(INDIRECT(ADDRESS(ROW(dati_ikm!G$4),COLUMN(dati_ikm!G$1)+ROW(dati_ikm!G10)+36,1,1,"dati_ikm"))="","",INDIRECT(ADDRESS(ROW(dati_ikm!G$4),COLUMN(dati_ikm!G$1)+ROW(dati_ikm!G10)+36,1,1,"dati_ikm")))</f>
        <v/>
      </c>
      <c r="D13" s="18" t="str">
        <f t="shared" ca="1" si="0"/>
        <v/>
      </c>
      <c r="E13" s="18" t="e">
        <f t="shared" ca="1" si="1"/>
        <v>#N/A</v>
      </c>
      <c r="F13" s="19" cm="1">
        <f t="array" aca="1" ref="F13" ca="1">INDIRECT(ADDRESS(ROW(dati_ikm!S$26),COLUMN(dati_ikm!S$1)+ROW(dati_ikm!S10)+12,1,1,"dati_ikm"))</f>
        <v>1183.2646919693682</v>
      </c>
      <c r="G13" s="18" t="str">
        <f ca="1">IF(INDIRECT(ADDRESS(ROW(dati_ikm!G$8),COLUMN(dati_ikm!G$1)+ROW(dati_ikm!G10)+36,1,1,"dati_ikm"))="","",INDIRECT(ADDRESS(ROW(dati_ikm!G$8),COLUMN(dati_ikm!G$1)+ROW(dati_ikm!G10)+36,1,1,"dati_ikm")))</f>
        <v/>
      </c>
      <c r="H13" s="18" t="str">
        <f t="shared" ca="1" si="2"/>
        <v/>
      </c>
      <c r="I13" s="19" t="str">
        <f t="shared" ca="1" si="3"/>
        <v/>
      </c>
      <c r="J13" s="19" t="e">
        <f t="shared" ca="1" si="4"/>
        <v>#N/A</v>
      </c>
      <c r="K13" s="11"/>
      <c r="W13" s="59">
        <v>100</v>
      </c>
      <c r="AM13" s="2"/>
      <c r="AN13" s="2"/>
      <c r="AO13" s="2"/>
      <c r="AP13" s="2"/>
      <c r="AQ13" s="2"/>
      <c r="AR13" s="2"/>
    </row>
    <row r="14" spans="1:44" ht="17.25">
      <c r="A14" s="17" t="s">
        <v>151</v>
      </c>
      <c r="B14" s="18">
        <f ca="1">IF(INDIRECT(ADDRESS(ROW(dati_ikm!G$4),COLUMN(dati_ikm!G$1)+ROW(dati_ikm!G11)+24,1,1,"dati_ikm"))="","",INDIRECT(ADDRESS(ROW(dati_ikm!G$4),COLUMN(dati_ikm!G$1)+ROW(dati_ikm!G11)+24,1,1,"dati_ikm")))</f>
        <v>1019.0739489999996</v>
      </c>
      <c r="C14" s="18" t="str">
        <f ca="1">IF(INDIRECT(ADDRESS(ROW(dati_ikm!G$4),COLUMN(dati_ikm!G$1)+ROW(dati_ikm!G11)+36,1,1,"dati_ikm"))="","",INDIRECT(ADDRESS(ROW(dati_ikm!G$4),COLUMN(dati_ikm!G$1)+ROW(dati_ikm!G11)+36,1,1,"dati_ikm")))</f>
        <v/>
      </c>
      <c r="D14" s="18" t="str">
        <f t="shared" ca="1" si="0"/>
        <v/>
      </c>
      <c r="E14" s="18" t="e">
        <f t="shared" ca="1" si="1"/>
        <v>#N/A</v>
      </c>
      <c r="F14" s="19" cm="1">
        <f t="array" aca="1" ref="F14" ca="1">INDIRECT(ADDRESS(ROW(dati_ikm!S$26),COLUMN(dati_ikm!S$1)+ROW(dati_ikm!S11)+12,1,1,"dati_ikm"))</f>
        <v>1173.4400954834252</v>
      </c>
      <c r="G14" s="18" t="str">
        <f ca="1">IF(INDIRECT(ADDRESS(ROW(dati_ikm!G$8),COLUMN(dati_ikm!G$1)+ROW(dati_ikm!G11)+36,1,1,"dati_ikm"))="","",INDIRECT(ADDRESS(ROW(dati_ikm!G$8),COLUMN(dati_ikm!G$1)+ROW(dati_ikm!G11)+36,1,1,"dati_ikm")))</f>
        <v/>
      </c>
      <c r="H14" s="18" t="str">
        <f t="shared" ca="1" si="2"/>
        <v/>
      </c>
      <c r="I14" s="19" t="str">
        <f t="shared" ca="1" si="3"/>
        <v/>
      </c>
      <c r="J14" s="19" t="e">
        <f t="shared" ca="1" si="4"/>
        <v>#N/A</v>
      </c>
      <c r="K14" s="11"/>
      <c r="W14" s="59">
        <v>100</v>
      </c>
      <c r="AJ14" s="65">
        <f ca="1">F17</f>
        <v>9129.3969227922662</v>
      </c>
      <c r="AK14" s="61" t="s">
        <v>160</v>
      </c>
      <c r="AL14" s="61"/>
      <c r="AM14" s="61"/>
      <c r="AN14" s="61"/>
      <c r="AO14" s="11"/>
      <c r="AP14" s="2"/>
      <c r="AQ14" s="2"/>
      <c r="AR14" s="2"/>
    </row>
    <row r="15" spans="1:44" ht="17.25">
      <c r="A15" s="17" t="s">
        <v>152</v>
      </c>
      <c r="B15" s="18">
        <f ca="1">IF(INDIRECT(ADDRESS(ROW(dati_ikm!G$4),COLUMN(dati_ikm!G$1)+ROW(dati_ikm!G12)+24,1,1,"dati_ikm"))="","",INDIRECT(ADDRESS(ROW(dati_ikm!G$4),COLUMN(dati_ikm!G$1)+ROW(dati_ikm!G12)+24,1,1,"dati_ikm")))</f>
        <v>1172.60923</v>
      </c>
      <c r="C15" s="18" t="str">
        <f ca="1">IF(INDIRECT(ADDRESS(ROW(dati_ikm!G$4),COLUMN(dati_ikm!G$1)+ROW(dati_ikm!G12)+36,1,1,"dati_ikm"))="","",INDIRECT(ADDRESS(ROW(dati_ikm!G$4),COLUMN(dati_ikm!G$1)+ROW(dati_ikm!G12)+36,1,1,"dati_ikm")))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INDIRECT(ADDRESS(ROW(dati_ikm!S$26),COLUMN(dati_ikm!S$1)+ROW(dati_ikm!S12)+12,1,1,"dati_ikm"))</f>
        <v>1180.8246360281323</v>
      </c>
      <c r="G15" s="18" t="str">
        <f ca="1">IF(INDIRECT(ADDRESS(ROW(dati_ikm!G$8),COLUMN(dati_ikm!G$1)+ROW(dati_ikm!G12)+36,1,1,"dati_ikm"))="","",INDIRECT(ADDRESS(ROW(dati_ikm!G$8),COLUMN(dati_ikm!G$1)+ROW(dati_ikm!G12)+36,1,1,"dati_ikm")))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9">
        <v>100</v>
      </c>
      <c r="AJ15" s="65">
        <f ca="1">H17</f>
        <v>8962.8904889999994</v>
      </c>
      <c r="AK15" s="61" t="s">
        <v>161</v>
      </c>
      <c r="AL15" s="61"/>
      <c r="AM15" s="61"/>
      <c r="AN15" s="61"/>
      <c r="AO15" s="11"/>
      <c r="AP15" s="2"/>
      <c r="AQ15" s="2"/>
      <c r="AR15" s="2"/>
    </row>
    <row r="16" spans="1:44" ht="18">
      <c r="A16" s="21"/>
      <c r="B16" s="83"/>
      <c r="C16" s="83"/>
      <c r="D16" s="18"/>
      <c r="E16" s="18"/>
      <c r="F16" s="83"/>
      <c r="G16" s="18"/>
      <c r="H16" s="18"/>
      <c r="I16" s="18"/>
      <c r="J16" s="19"/>
      <c r="K16" s="11"/>
      <c r="AJ16" s="63">
        <f ca="1">J9</f>
        <v>98.110629102783548</v>
      </c>
      <c r="AK16" s="61" t="s">
        <v>155</v>
      </c>
      <c r="AL16" s="61"/>
      <c r="AM16" s="61"/>
      <c r="AN16" s="61"/>
      <c r="AO16" s="11"/>
      <c r="AP16" s="2"/>
      <c r="AQ16" s="2"/>
      <c r="AR16" s="2"/>
    </row>
    <row r="17" spans="1:44" ht="17.25">
      <c r="A17" s="22" t="str" cm="1">
        <f t="array" aca="1" ref="A17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(janvāris-augusts)</v>
      </c>
      <c r="B17" s="31">
        <f ca="1">SUM(_xlfn.TAKE(B4:B15,dati_kum!E33))</f>
        <v>8241.5115519999999</v>
      </c>
      <c r="C17" s="31">
        <f ca="1">SUM(C4:C15)</f>
        <v>8847.2037249999994</v>
      </c>
      <c r="D17" s="31">
        <f t="shared" ref="D17" ca="1" si="5">C17-B17</f>
        <v>605.69217299999946</v>
      </c>
      <c r="E17" s="29">
        <f ca="1">(C17/B17)*100-100</f>
        <v>7.3492850089255057</v>
      </c>
      <c r="F17" s="31">
        <f ca="1">SUM(_xlfn.TAKE(F4:F15,dati_kum!E33))</f>
        <v>9129.3969227922662</v>
      </c>
      <c r="G17" s="29">
        <f ca="1">SUM(G4:G15)</f>
        <v>-115.686764</v>
      </c>
      <c r="H17" s="29">
        <f ca="1">SUM(H4:H15)</f>
        <v>8962.8904889999994</v>
      </c>
      <c r="I17" s="31">
        <f ca="1">H17-F17</f>
        <v>-166.50643379226676</v>
      </c>
      <c r="J17" s="34">
        <f ca="1">H17/F17*100</f>
        <v>98.176150788486694</v>
      </c>
      <c r="K17" s="66"/>
      <c r="AJ17" s="67">
        <f ca="1">I17</f>
        <v>-166.50643379226676</v>
      </c>
      <c r="AK17" s="61" t="s">
        <v>164</v>
      </c>
      <c r="AL17" s="61"/>
      <c r="AM17" s="61"/>
      <c r="AN17" s="61"/>
      <c r="AO17" s="11"/>
      <c r="AP17" s="2"/>
      <c r="AQ17" s="2"/>
      <c r="AR17" s="2"/>
    </row>
    <row r="18" spans="1:44" ht="17.25">
      <c r="A18" s="28" t="s">
        <v>187</v>
      </c>
      <c r="B18" s="32">
        <f ca="1">SUM(B4:B15)</f>
        <v>12600.415595</v>
      </c>
      <c r="C18" s="32">
        <f ca="1">SUM(C4:C15)</f>
        <v>8847.2037249999994</v>
      </c>
      <c r="D18" s="133" t="s">
        <v>179</v>
      </c>
      <c r="E18" s="133" t="s">
        <v>179</v>
      </c>
      <c r="F18" s="32">
        <f ca="1">SUM(F4:F15)</f>
        <v>13804.572522</v>
      </c>
      <c r="G18" s="32">
        <f t="shared" ref="G18:H18" ca="1" si="6">SUM(G4:G15)</f>
        <v>-115.686764</v>
      </c>
      <c r="H18" s="32">
        <f t="shared" ca="1" si="6"/>
        <v>8962.8904889999994</v>
      </c>
      <c r="I18" s="33">
        <f ca="1">H18-F18</f>
        <v>-4841.682033000001</v>
      </c>
      <c r="J18" s="33">
        <f ca="1">H18/F18*100</f>
        <v>64.926968761372834</v>
      </c>
      <c r="K18" s="11"/>
      <c r="AJ18" s="67">
        <f ca="1">J17-100</f>
        <v>-1.8238492115133056</v>
      </c>
      <c r="AK18" s="61" t="s">
        <v>171</v>
      </c>
      <c r="AM18" s="2"/>
      <c r="AN18" s="2"/>
      <c r="AO18" s="11"/>
      <c r="AP18" s="2"/>
      <c r="AQ18" s="2"/>
      <c r="AR18" s="2"/>
    </row>
    <row r="19" spans="1:44" s="53" customFormat="1">
      <c r="A19" s="50" t="s">
        <v>219</v>
      </c>
      <c r="B19" s="115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3" customFormat="1">
      <c r="A20" s="50"/>
      <c r="B20" s="2"/>
      <c r="C20" s="52"/>
      <c r="D20" s="2"/>
      <c r="E20" s="2"/>
      <c r="F20" s="2"/>
      <c r="G20" s="2"/>
      <c r="H20" s="5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3" customFormat="1">
      <c r="A21" s="2"/>
      <c r="B21" s="2"/>
      <c r="C21" s="54"/>
      <c r="D21" s="54"/>
      <c r="E21" s="2"/>
      <c r="F21" s="2"/>
      <c r="G21" s="5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3" customFormat="1">
      <c r="A22" s="2"/>
      <c r="B22" s="2"/>
      <c r="C22" s="54"/>
      <c r="D22" s="54"/>
      <c r="E22" s="2"/>
      <c r="F22" s="2"/>
      <c r="G22" s="5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3" customFormat="1">
      <c r="A23" s="2"/>
      <c r="B23" s="2"/>
      <c r="C23" s="54"/>
      <c r="D23" s="54"/>
      <c r="E23" s="2"/>
      <c r="F23" s="2"/>
      <c r="G23" s="5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7" customFormat="1" ht="21">
      <c r="A24" s="75" t="s">
        <v>199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</row>
    <row r="25" spans="1:44" s="53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3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3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3" customFormat="1" ht="45">
      <c r="A28" s="24" t="s">
        <v>1</v>
      </c>
      <c r="B28" s="24" t="s">
        <v>184</v>
      </c>
      <c r="C28" s="24" t="s">
        <v>185</v>
      </c>
      <c r="D28" s="16" t="s">
        <v>192</v>
      </c>
      <c r="E28" s="16" t="s">
        <v>191</v>
      </c>
      <c r="F28" s="36" t="s">
        <v>153</v>
      </c>
      <c r="G28" s="16" t="s">
        <v>158</v>
      </c>
      <c r="H28" s="37" t="s">
        <v>157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3" customFormat="1">
      <c r="A29" s="25" t="s">
        <v>141</v>
      </c>
      <c r="B29" s="84">
        <f ca="1">IF(INDIRECT(ADDRESS(ROW(dati_ikm!G$7),COLUMN(dati_ikm!G$1)+ROW(dati_ikm!G1)+24,1,1,"dati_ikm"))="","",INDIRECT(ADDRESS(ROW(dati_ikm!G$7),COLUMN(dati_ikm!G$1)+ROW(dati_ikm!G1)+24,1,1,"dati_ikm")))</f>
        <v>371.69686000000002</v>
      </c>
      <c r="C29" s="84">
        <f ca="1">IF(INDIRECT(ADDRESS(ROW(dati_ikm!G$7),COLUMN(dati_ikm!G$1)+ROW(dati_ikm!G1)+36,1,1,"dati_ikm"))="","",INDIRECT(ADDRESS(ROW(dati_ikm!G$7),COLUMN(dati_ikm!G$1)+ROW(dati_ikm!G1)+36,1,1,"dati_ikm")))</f>
        <v>397.664264</v>
      </c>
      <c r="D29" s="84">
        <f ca="1">IFERROR(C29-B29,"")</f>
        <v>25.967403999999988</v>
      </c>
      <c r="E29" s="85">
        <f ca="1">IFERROR(((C29/B29)*100-100),NA())</f>
        <v>6.986177930047603</v>
      </c>
      <c r="F29" s="116" cm="1">
        <f t="array" aca="1" ref="F29" ca="1">INDIRECT(ADDRESS(ROW(dati_ikm!S$37),COLUMN(dati_ikm!S$1)+ROW(dati_ikm!S1)+12,1,1,"dati_ikm"))</f>
        <v>412.006665</v>
      </c>
      <c r="G29" s="93">
        <f ca="1">IFERROR(C29-F29,"")</f>
        <v>-14.342400999999995</v>
      </c>
      <c r="H29" s="94">
        <f ca="1">IFERROR(C29/F29*100,NA())</f>
        <v>96.518891023279934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3" customFormat="1">
      <c r="A30" s="25" t="s">
        <v>142</v>
      </c>
      <c r="B30" s="84">
        <f ca="1">IF(INDIRECT(ADDRESS(ROW(dati_ikm!G$7),COLUMN(dati_ikm!G$1)+ROW(dati_ikm!G2)+24,1,1,"dati_ikm"))="","",INDIRECT(ADDRESS(ROW(dati_ikm!G$7),COLUMN(dati_ikm!G$1)+ROW(dati_ikm!G2)+24,1,1,"dati_ikm")))</f>
        <v>304.65934900000002</v>
      </c>
      <c r="C30" s="84">
        <f ca="1">IF(INDIRECT(ADDRESS(ROW(dati_ikm!G$7),COLUMN(dati_ikm!G$1)+ROW(dati_ikm!G2)+36,1,1,"dati_ikm"))="","",INDIRECT(ADDRESS(ROW(dati_ikm!G$7),COLUMN(dati_ikm!G$1)+ROW(dati_ikm!G2)+36,1,1,"dati_ikm")))</f>
        <v>351.71256800000003</v>
      </c>
      <c r="D30" s="84">
        <f t="shared" ref="D30:D40" ca="1" si="7">IFERROR(C30-B30,"")</f>
        <v>47.053219000000013</v>
      </c>
      <c r="E30" s="85">
        <f t="shared" ref="E30:E40" ca="1" si="8">IFERROR(((C30/B30)*100-100),NA())</f>
        <v>15.444534741653371</v>
      </c>
      <c r="F30" s="116" cm="1">
        <f t="array" aca="1" ref="F30" ca="1">INDIRECT(ADDRESS(ROW(dati_ikm!S$37),COLUMN(dati_ikm!S$1)+ROW(dati_ikm!S2)+12,1,1,"dati_ikm"))</f>
        <v>323.95371800000004</v>
      </c>
      <c r="G30" s="93">
        <f t="shared" ref="G30:G40" ca="1" si="9">IFERROR(C30-F30,"")</f>
        <v>27.758849999999995</v>
      </c>
      <c r="H30" s="94">
        <f t="shared" ref="H30:H40" ca="1" si="10">IFERROR(C30/F30*100,NA())</f>
        <v>108.56877030810925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60"/>
      <c r="AK30" s="2"/>
      <c r="AL30" s="2"/>
    </row>
    <row r="31" spans="1:44" s="53" customFormat="1">
      <c r="A31" s="25" t="s">
        <v>143</v>
      </c>
      <c r="B31" s="84">
        <f ca="1">IF(INDIRECT(ADDRESS(ROW(dati_ikm!G$7),COLUMN(dati_ikm!G$1)+ROW(dati_ikm!G3)+24,1,1,"dati_ikm"))="","",INDIRECT(ADDRESS(ROW(dati_ikm!G$7),COLUMN(dati_ikm!G$1)+ROW(dati_ikm!G3)+24,1,1,"dati_ikm")))</f>
        <v>251.64926199999991</v>
      </c>
      <c r="C31" s="84">
        <f ca="1">IF(INDIRECT(ADDRESS(ROW(dati_ikm!G$7),COLUMN(dati_ikm!G$1)+ROW(dati_ikm!G3)+36,1,1,"dati_ikm"))="","",INDIRECT(ADDRESS(ROW(dati_ikm!G$7),COLUMN(dati_ikm!G$1)+ROW(dati_ikm!G3)+36,1,1,"dati_ikm")))</f>
        <v>336.26916700000004</v>
      </c>
      <c r="D31" s="84">
        <f t="shared" ca="1" si="7"/>
        <v>84.619905000000131</v>
      </c>
      <c r="E31" s="85">
        <f t="shared" ca="1" si="8"/>
        <v>33.626128814158875</v>
      </c>
      <c r="F31" s="116" cm="1">
        <f t="array" aca="1" ref="F31" ca="1">INDIRECT(ADDRESS(ROW(dati_ikm!S$37),COLUMN(dati_ikm!S$1)+ROW(dati_ikm!S3)+12,1,1,"dati_ikm"))</f>
        <v>319.77310899999998</v>
      </c>
      <c r="G31" s="93">
        <f t="shared" ca="1" si="9"/>
        <v>16.496058000000062</v>
      </c>
      <c r="H31" s="94">
        <f t="shared" ca="1" si="10"/>
        <v>105.15867580347415</v>
      </c>
      <c r="I31" s="11"/>
      <c r="J31" s="61"/>
      <c r="K31" s="61"/>
      <c r="L31" s="6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3" customFormat="1">
      <c r="A32" s="25" t="s">
        <v>144</v>
      </c>
      <c r="B32" s="84">
        <f ca="1">IF(INDIRECT(ADDRESS(ROW(dati_ikm!G$7),COLUMN(dati_ikm!G$1)+ROW(dati_ikm!G4)+24,1,1,"dati_ikm"))="","",INDIRECT(ADDRESS(ROW(dati_ikm!G$7),COLUMN(dati_ikm!G$1)+ROW(dati_ikm!G4)+24,1,1,"dati_ikm")))</f>
        <v>344.90570700000012</v>
      </c>
      <c r="C32" s="84">
        <f ca="1">IF(INDIRECT(ADDRESS(ROW(dati_ikm!G$7),COLUMN(dati_ikm!G$1)+ROW(dati_ikm!G4)+36,1,1,"dati_ikm"))="","",INDIRECT(ADDRESS(ROW(dati_ikm!G$7),COLUMN(dati_ikm!G$1)+ROW(dati_ikm!G4)+36,1,1,"dati_ikm")))</f>
        <v>402.61002899999994</v>
      </c>
      <c r="D32" s="84">
        <f t="shared" ca="1" si="7"/>
        <v>57.70432199999982</v>
      </c>
      <c r="E32" s="85">
        <f t="shared" ca="1" si="8"/>
        <v>16.730463088568087</v>
      </c>
      <c r="F32" s="116" cm="1">
        <f t="array" aca="1" ref="F32" ca="1">INDIRECT(ADDRESS(ROW(dati_ikm!S$37),COLUMN(dati_ikm!S$1)+ROW(dati_ikm!S4)+12,1,1,"dati_ikm"))</f>
        <v>380.469449</v>
      </c>
      <c r="G32" s="93">
        <f t="shared" ca="1" si="9"/>
        <v>22.140579999999943</v>
      </c>
      <c r="H32" s="94">
        <f t="shared" ca="1" si="10"/>
        <v>105.81927932931086</v>
      </c>
      <c r="I32" s="11"/>
      <c r="J32" s="61"/>
      <c r="K32" s="61"/>
      <c r="L32" s="6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3" customFormat="1" ht="15.75">
      <c r="A33" s="25" t="s">
        <v>145</v>
      </c>
      <c r="B33" s="84">
        <f ca="1">IF(INDIRECT(ADDRESS(ROW(dati_ikm!G$7),COLUMN(dati_ikm!G$1)+ROW(dati_ikm!G5)+24,1,1,"dati_ikm"))="","",INDIRECT(ADDRESS(ROW(dati_ikm!G$7),COLUMN(dati_ikm!G$1)+ROW(dati_ikm!G5)+24,1,1,"dati_ikm")))</f>
        <v>331.36674599999992</v>
      </c>
      <c r="C33" s="84">
        <f ca="1">IF(INDIRECT(ADDRESS(ROW(dati_ikm!G$7),COLUMN(dati_ikm!G$1)+ROW(dati_ikm!G5)+36,1,1,"dati_ikm"))="","",INDIRECT(ADDRESS(ROW(dati_ikm!G$7),COLUMN(dati_ikm!G$1)+ROW(dati_ikm!G5)+36,1,1,"dati_ikm")))</f>
        <v>364.07836100000009</v>
      </c>
      <c r="D33" s="84">
        <f t="shared" ca="1" si="7"/>
        <v>32.711615000000165</v>
      </c>
      <c r="E33" s="85">
        <f t="shared" ca="1" si="8"/>
        <v>9.8717253299762859</v>
      </c>
      <c r="F33" s="116" cm="1">
        <f t="array" aca="1" ref="F33" ca="1">INDIRECT(ADDRESS(ROW(dati_ikm!S$37),COLUMN(dati_ikm!S$1)+ROW(dati_ikm!S5)+12,1,1,"dati_ikm"))</f>
        <v>357.97103200000004</v>
      </c>
      <c r="G33" s="93">
        <f t="shared" ca="1" si="9"/>
        <v>6.1073290000000497</v>
      </c>
      <c r="H33" s="94">
        <f t="shared" ca="1" si="10"/>
        <v>101.70609587202577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2" t="s">
        <v>49</v>
      </c>
      <c r="AL33" s="2"/>
    </row>
    <row r="34" spans="1:43" s="53" customFormat="1" ht="18">
      <c r="A34" s="25" t="s">
        <v>146</v>
      </c>
      <c r="B34" s="84">
        <f ca="1">IF(INDIRECT(ADDRESS(ROW(dati_ikm!G$7),COLUMN(dati_ikm!G$1)+ROW(dati_ikm!G6)+24,1,1,"dati_ikm"))="","",INDIRECT(ADDRESS(ROW(dati_ikm!G$7),COLUMN(dati_ikm!G$1)+ROW(dati_ikm!G6)+24,1,1,"dati_ikm")))</f>
        <v>350.90681100000006</v>
      </c>
      <c r="C34" s="84">
        <f ca="1">IF(INDIRECT(ADDRESS(ROW(dati_ikm!G$7),COLUMN(dati_ikm!G$1)+ROW(dati_ikm!G6)+36,1,1,"dati_ikm"))="","",INDIRECT(ADDRESS(ROW(dati_ikm!G$7),COLUMN(dati_ikm!G$1)+ROW(dati_ikm!G6)+36,1,1,"dati_ikm")))</f>
        <v>331.32086499999969</v>
      </c>
      <c r="D34" s="84">
        <f t="shared" ca="1" si="7"/>
        <v>-19.585946000000376</v>
      </c>
      <c r="E34" s="85">
        <f t="shared" ca="1" si="8"/>
        <v>-5.5815234660692852</v>
      </c>
      <c r="F34" s="116" cm="1">
        <f t="array" aca="1" ref="F34" ca="1">INDIRECT(ADDRESS(ROW(dati_ikm!S$37),COLUMN(dati_ikm!S$1)+ROW(dati_ikm!S6)+12,1,1,"dati_ikm"))</f>
        <v>379.29461200000003</v>
      </c>
      <c r="G34" s="93">
        <f t="shared" ca="1" si="9"/>
        <v>-47.973747000000344</v>
      </c>
      <c r="H34" s="94">
        <f t="shared" ca="1" si="10"/>
        <v>87.351851177891149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3">
        <f ca="1">F43</f>
        <v>4544.7332499999993</v>
      </c>
      <c r="AK34" s="61" t="s">
        <v>159</v>
      </c>
      <c r="AL34" s="61"/>
      <c r="AM34" s="61"/>
      <c r="AN34" s="61"/>
      <c r="AO34" s="11"/>
      <c r="AP34" s="2"/>
      <c r="AQ34" s="2"/>
    </row>
    <row r="35" spans="1:43" s="53" customFormat="1" ht="18">
      <c r="A35" s="25" t="s">
        <v>147</v>
      </c>
      <c r="B35" s="84">
        <f ca="1">IF(INDIRECT(ADDRESS(ROW(dati_ikm!G$7),COLUMN(dati_ikm!G$1)+ROW(dati_ikm!G7)+24,1,1,"dati_ikm"))="","",INDIRECT(ADDRESS(ROW(dati_ikm!G$7),COLUMN(dati_ikm!G$1)+ROW(dati_ikm!G7)+24,1,1,"dati_ikm")))</f>
        <v>360.07472699999994</v>
      </c>
      <c r="C35" s="84">
        <f ca="1">IF(INDIRECT(ADDRESS(ROW(dati_ikm!G$7),COLUMN(dati_ikm!G$1)+ROW(dati_ikm!G7)+36,1,1,"dati_ikm"))="","",INDIRECT(ADDRESS(ROW(dati_ikm!G$7),COLUMN(dati_ikm!G$1)+ROW(dati_ikm!G7)+36,1,1,"dati_ikm")))</f>
        <v>395.80357100000037</v>
      </c>
      <c r="D35" s="84">
        <f t="shared" ca="1" si="7"/>
        <v>35.728844000000436</v>
      </c>
      <c r="E35" s="85">
        <f t="shared" ca="1" si="8"/>
        <v>9.9226192012083203</v>
      </c>
      <c r="F35" s="116" cm="1">
        <f t="array" aca="1" ref="F35" ca="1">INDIRECT(ADDRESS(ROW(dati_ikm!S$37),COLUMN(dati_ikm!S$1)+ROW(dati_ikm!S7)+12,1,1,"dati_ikm"))</f>
        <v>414.65990399999998</v>
      </c>
      <c r="G35" s="93">
        <f t="shared" ca="1" si="9"/>
        <v>-18.856332999999609</v>
      </c>
      <c r="H35" s="94">
        <f t="shared" ca="1" si="10"/>
        <v>95.452578651057706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4">
        <f ca="1">H43</f>
        <v>65.073376770792891</v>
      </c>
      <c r="AK35" s="61" t="s">
        <v>154</v>
      </c>
      <c r="AL35" s="61"/>
      <c r="AM35" s="61"/>
      <c r="AN35" s="61"/>
      <c r="AO35" s="11"/>
      <c r="AP35" s="2"/>
      <c r="AQ35" s="2"/>
    </row>
    <row r="36" spans="1:43" s="53" customFormat="1" ht="18">
      <c r="A36" s="25" t="s">
        <v>148</v>
      </c>
      <c r="B36" s="84">
        <f ca="1">IF(INDIRECT(ADDRESS(ROW(dati_ikm!G$7),COLUMN(dati_ikm!G$1)+ROW(dati_ikm!G8)+24,1,1,"dati_ikm"))="","",INDIRECT(ADDRESS(ROW(dati_ikm!G$7),COLUMN(dati_ikm!G$1)+ROW(dati_ikm!G8)+24,1,1,"dati_ikm")))</f>
        <v>349.94483600000012</v>
      </c>
      <c r="C36" s="84">
        <f ca="1">IF(INDIRECT(ADDRESS(ROW(dati_ikm!G$7),COLUMN(dati_ikm!G$1)+ROW(dati_ikm!G8)+36,1,1,"dati_ikm"))="","",INDIRECT(ADDRESS(ROW(dati_ikm!G$7),COLUMN(dati_ikm!G$1)+ROW(dati_ikm!G8)+36,1,1,"dati_ikm")))</f>
        <v>377.95256599999993</v>
      </c>
      <c r="D36" s="84">
        <f t="shared" ca="1" si="7"/>
        <v>28.00772999999981</v>
      </c>
      <c r="E36" s="85">
        <f t="shared" ca="1" si="8"/>
        <v>8.0034700097702824</v>
      </c>
      <c r="F36" s="116" cm="1">
        <f t="array" aca="1" ref="F36" ca="1">INDIRECT(ADDRESS(ROW(dati_ikm!S$37),COLUMN(dati_ikm!S$1)+ROW(dati_ikm!S8)+12,1,1,"dati_ikm"))</f>
        <v>393.783072</v>
      </c>
      <c r="G36" s="93">
        <f t="shared" ca="1" si="9"/>
        <v>-15.830506000000071</v>
      </c>
      <c r="H36" s="94">
        <f t="shared" ca="1" si="10"/>
        <v>95.979891690214629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4">
        <f ca="1">E42</f>
        <v>10.963778394747294</v>
      </c>
      <c r="AK36" s="61" t="s">
        <v>165</v>
      </c>
      <c r="AL36" s="61"/>
      <c r="AM36" s="61"/>
      <c r="AN36" s="61"/>
      <c r="AO36" s="11"/>
      <c r="AP36" s="2"/>
      <c r="AQ36" s="2"/>
    </row>
    <row r="37" spans="1:43" s="53" customFormat="1" ht="18">
      <c r="A37" s="25" t="s">
        <v>149</v>
      </c>
      <c r="B37" s="84">
        <f ca="1">IF(INDIRECT(ADDRESS(ROW(dati_ikm!G$7),COLUMN(dati_ikm!G$1)+ROW(dati_ikm!G9)+24,1,1,"dati_ikm"))="","",INDIRECT(ADDRESS(ROW(dati_ikm!G$7),COLUMN(dati_ikm!G$1)+ROW(dati_ikm!G9)+24,1,1,"dati_ikm")))</f>
        <v>352.28255600000011</v>
      </c>
      <c r="C37" s="84" t="str">
        <f ca="1">IF(INDIRECT(ADDRESS(ROW(dati_ikm!G$7),COLUMN(dati_ikm!G$1)+ROW(dati_ikm!G9)+36,1,1,"dati_ikm"))="","",INDIRECT(ADDRESS(ROW(dati_ikm!G$7),COLUMN(dati_ikm!G$1)+ROW(dati_ikm!G9)+36,1,1,"dati_ikm")))</f>
        <v/>
      </c>
      <c r="D37" s="84" t="str">
        <f t="shared" ca="1" si="7"/>
        <v/>
      </c>
      <c r="E37" s="85" t="e">
        <f t="shared" ca="1" si="8"/>
        <v>#N/A</v>
      </c>
      <c r="F37" s="116" cm="1">
        <f t="array" aca="1" ref="F37" ca="1">INDIRECT(ADDRESS(ROW(dati_ikm!S$37),COLUMN(dati_ikm!S$1)+ROW(dati_ikm!S9)+12,1,1,"dati_ikm"))</f>
        <v>397.41425099999998</v>
      </c>
      <c r="G37" s="93" t="str">
        <f t="shared" ca="1" si="9"/>
        <v/>
      </c>
      <c r="H37" s="94" t="e">
        <f t="shared" ca="1" si="10"/>
        <v>#N/A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3">
        <f ca="1">D42</f>
        <v>292.20709299999999</v>
      </c>
      <c r="AK37" s="61" t="s">
        <v>166</v>
      </c>
      <c r="AL37" s="61"/>
      <c r="AM37" s="61"/>
      <c r="AN37" s="61"/>
      <c r="AO37" s="11"/>
      <c r="AP37" s="2"/>
      <c r="AQ37" s="2"/>
    </row>
    <row r="38" spans="1:43" s="53" customFormat="1">
      <c r="A38" s="25" t="s">
        <v>150</v>
      </c>
      <c r="B38" s="84">
        <f ca="1">IF(INDIRECT(ADDRESS(ROW(dati_ikm!G$7),COLUMN(dati_ikm!G$1)+ROW(dati_ikm!G10)+24,1,1,"dati_ikm"))="","",INDIRECT(ADDRESS(ROW(dati_ikm!G$7),COLUMN(dati_ikm!G$1)+ROW(dati_ikm!G10)+24,1,1,"dati_ikm")))</f>
        <v>331.69945199999984</v>
      </c>
      <c r="C38" s="84" t="str">
        <f ca="1">IF(INDIRECT(ADDRESS(ROW(dati_ikm!G$7),COLUMN(dati_ikm!G$1)+ROW(dati_ikm!G10)+36,1,1,"dati_ikm"))="","",INDIRECT(ADDRESS(ROW(dati_ikm!G$7),COLUMN(dati_ikm!G$1)+ROW(dati_ikm!G10)+36,1,1,"dati_ikm")))</f>
        <v/>
      </c>
      <c r="D38" s="84" t="str">
        <f t="shared" ca="1" si="7"/>
        <v/>
      </c>
      <c r="E38" s="85" t="e">
        <f t="shared" ca="1" si="8"/>
        <v>#N/A</v>
      </c>
      <c r="F38" s="116" cm="1">
        <f t="array" aca="1" ref="F38" ca="1">INDIRECT(ADDRESS(ROW(dati_ikm!S$37),COLUMN(dati_ikm!S$1)+ROW(dati_ikm!S10)+12,1,1,"dati_ikm"))</f>
        <v>403.67469999999997</v>
      </c>
      <c r="G38" s="93" t="str">
        <f t="shared" ca="1" si="9"/>
        <v/>
      </c>
      <c r="H38" s="94" t="e">
        <f t="shared" ca="1" si="10"/>
        <v>#N/A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3" customFormat="1" ht="18">
      <c r="A39" s="25" t="s">
        <v>151</v>
      </c>
      <c r="B39" s="84">
        <f ca="1">IF(INDIRECT(ADDRESS(ROW(dati_ikm!G$7),COLUMN(dati_ikm!G$1)+ROW(dati_ikm!G11)+24,1,1,"dati_ikm"))="","",INDIRECT(ADDRESS(ROW(dati_ikm!G$7),COLUMN(dati_ikm!G$1)+ROW(dati_ikm!G11)+24,1,1,"dati_ikm")))</f>
        <v>339.06651299999976</v>
      </c>
      <c r="C39" s="84" t="str">
        <f ca="1">IF(INDIRECT(ADDRESS(ROW(dati_ikm!G$7),COLUMN(dati_ikm!G$1)+ROW(dati_ikm!G11)+36,1,1,"dati_ikm"))="","",INDIRECT(ADDRESS(ROW(dati_ikm!G$7),COLUMN(dati_ikm!G$1)+ROW(dati_ikm!G11)+36,1,1,"dati_ikm")))</f>
        <v/>
      </c>
      <c r="D39" s="84" t="str">
        <f t="shared" ca="1" si="7"/>
        <v/>
      </c>
      <c r="E39" s="85" t="e">
        <f t="shared" ca="1" si="8"/>
        <v>#N/A</v>
      </c>
      <c r="F39" s="116" cm="1">
        <f t="array" aca="1" ref="F39" ca="1">INDIRECT(ADDRESS(ROW(dati_ikm!S$37),COLUMN(dati_ikm!S$1)+ROW(dati_ikm!S11)+12,1,1,"dati_ikm"))</f>
        <v>375.55171799999999</v>
      </c>
      <c r="G39" s="93" t="str">
        <f t="shared" ca="1" si="9"/>
        <v/>
      </c>
      <c r="H39" s="94" t="e">
        <f t="shared" ca="1" si="10"/>
        <v>#N/A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3">
        <f ca="1">F42</f>
        <v>2981.9115610000003</v>
      </c>
      <c r="AK39" s="61" t="s">
        <v>160</v>
      </c>
      <c r="AL39" s="61"/>
      <c r="AM39" s="61"/>
      <c r="AN39" s="61"/>
      <c r="AO39" s="11"/>
      <c r="AP39" s="2"/>
      <c r="AQ39" s="2"/>
    </row>
    <row r="40" spans="1:43" s="53" customFormat="1" ht="18">
      <c r="A40" s="25" t="s">
        <v>152</v>
      </c>
      <c r="B40" s="84">
        <f ca="1">IF(INDIRECT(ADDRESS(ROW(dati_ikm!G$7),COLUMN(dati_ikm!G$1)+ROW(dati_ikm!G12)+24,1,1,"dati_ikm"))="","",INDIRECT(ADDRESS(ROW(dati_ikm!G$7),COLUMN(dati_ikm!G$1)+ROW(dati_ikm!G12)+24,1,1,"dati_ikm")))</f>
        <v>335.2729760000002</v>
      </c>
      <c r="C40" s="84" t="str">
        <f ca="1">IF(INDIRECT(ADDRESS(ROW(dati_ikm!G$7),COLUMN(dati_ikm!G$1)+ROW(dati_ikm!G12)+36,1,1,"dati_ikm"))="","",INDIRECT(ADDRESS(ROW(dati_ikm!G$7),COLUMN(dati_ikm!G$1)+ROW(dati_ikm!G12)+36,1,1,"dati_ikm")))</f>
        <v/>
      </c>
      <c r="D40" s="84" t="str">
        <f t="shared" ca="1" si="7"/>
        <v/>
      </c>
      <c r="E40" s="85" t="e">
        <f t="shared" ca="1" si="8"/>
        <v>#N/A</v>
      </c>
      <c r="F40" s="116" cm="1">
        <f t="array" aca="1" ref="F40" ca="1">INDIRECT(ADDRESS(ROW(dati_ikm!S$37),COLUMN(dati_ikm!S$1)+ROW(dati_ikm!S12)+12,1,1,"dati_ikm"))</f>
        <v>386.18101999999931</v>
      </c>
      <c r="G40" s="93" t="str">
        <f t="shared" ca="1" si="9"/>
        <v/>
      </c>
      <c r="H40" s="94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3">
        <f ca="1">C42</f>
        <v>2957.4113910000001</v>
      </c>
      <c r="AK40" s="61" t="s">
        <v>161</v>
      </c>
      <c r="AL40" s="61"/>
      <c r="AM40" s="61"/>
      <c r="AN40" s="61"/>
      <c r="AO40" s="11"/>
      <c r="AP40" s="2"/>
      <c r="AQ40" s="2"/>
    </row>
    <row r="41" spans="1:43" s="53" customFormat="1" ht="18">
      <c r="A41" s="26"/>
      <c r="B41" s="86"/>
      <c r="C41" s="86"/>
      <c r="D41" s="86"/>
      <c r="E41" s="85"/>
      <c r="F41" s="95"/>
      <c r="G41" s="93"/>
      <c r="H41" s="93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4">
        <f ca="1">H34</f>
        <v>87.351851177891149</v>
      </c>
      <c r="AK41" s="61" t="s">
        <v>155</v>
      </c>
      <c r="AL41" s="61"/>
      <c r="AM41" s="61"/>
      <c r="AN41" s="61"/>
      <c r="AO41" s="11"/>
      <c r="AP41" s="2"/>
      <c r="AQ41" s="2"/>
    </row>
    <row r="42" spans="1:43" s="53" customFormat="1" ht="18">
      <c r="A42" s="22" t="str" cm="1">
        <f t="array" aca="1" ref="A42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(janvāris-augusts)</v>
      </c>
      <c r="B42" s="87">
        <f ca="1">SUM(_xlfn.TAKE(B29:B40,dati_kum!E33))</f>
        <v>2665.2042980000001</v>
      </c>
      <c r="C42" s="87">
        <f ca="1">SUM(C29:C41)</f>
        <v>2957.4113910000001</v>
      </c>
      <c r="D42" s="87">
        <f ca="1">C42-B42</f>
        <v>292.20709299999999</v>
      </c>
      <c r="E42" s="89">
        <f t="shared" ref="E42" ca="1" si="11">(C42/B42)*100-100</f>
        <v>10.963778394747294</v>
      </c>
      <c r="F42" s="96">
        <f ca="1">SUM(_xlfn.TAKE(F29:F40,dati_kum!E33))</f>
        <v>2981.9115610000003</v>
      </c>
      <c r="G42" s="97">
        <f t="shared" ref="G42:G43" ca="1" si="12">C42-F42</f>
        <v>-24.500170000000253</v>
      </c>
      <c r="H42" s="98">
        <f ca="1">C42/F42*100</f>
        <v>99.178373687521969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3">
        <f ca="1">G42</f>
        <v>-24.500170000000253</v>
      </c>
      <c r="AK42" s="61" t="s">
        <v>164</v>
      </c>
      <c r="AL42" s="61"/>
      <c r="AM42" s="61"/>
      <c r="AN42" s="61"/>
      <c r="AO42" s="11"/>
      <c r="AP42" s="2"/>
      <c r="AQ42" s="2"/>
    </row>
    <row r="43" spans="1:43" s="53" customFormat="1" ht="18">
      <c r="A43" s="28" t="s">
        <v>187</v>
      </c>
      <c r="B43" s="91">
        <f ca="1">SUM(B29:B40)</f>
        <v>4023.525795</v>
      </c>
      <c r="C43" s="91">
        <f t="shared" ref="C43" ca="1" si="13">SUM(C29:C40)</f>
        <v>2957.4113910000001</v>
      </c>
      <c r="D43" s="133" t="s">
        <v>179</v>
      </c>
      <c r="E43" s="133" t="s">
        <v>179</v>
      </c>
      <c r="F43" s="99">
        <f ca="1">SUM(F29:F40)</f>
        <v>4544.7332499999993</v>
      </c>
      <c r="G43" s="100">
        <f t="shared" ca="1" si="12"/>
        <v>-1587.3218589999992</v>
      </c>
      <c r="H43" s="101">
        <f ca="1">C43/F43*100</f>
        <v>65.073376770792891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4">
        <f ca="1">H42-100</f>
        <v>-0.8216263124780312</v>
      </c>
      <c r="AK43" s="61" t="s">
        <v>156</v>
      </c>
      <c r="AL43" s="2"/>
      <c r="AM43" s="2"/>
      <c r="AN43" s="2"/>
      <c r="AO43" s="11"/>
      <c r="AP43" s="2"/>
      <c r="AQ43" s="2"/>
    </row>
    <row r="44" spans="1:43" s="53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3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3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3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3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5">
      <c r="A51" s="27" t="s">
        <v>1</v>
      </c>
      <c r="B51" s="24" t="s">
        <v>184</v>
      </c>
      <c r="C51" s="24" t="s">
        <v>185</v>
      </c>
      <c r="D51" s="16" t="s">
        <v>192</v>
      </c>
      <c r="E51" s="16" t="s">
        <v>191</v>
      </c>
      <c r="F51" s="24" t="s">
        <v>153</v>
      </c>
      <c r="G51" s="35" t="s">
        <v>158</v>
      </c>
      <c r="H51" s="24" t="s">
        <v>157</v>
      </c>
      <c r="J51" s="2"/>
    </row>
    <row r="52" spans="1:43">
      <c r="A52" s="25" t="s">
        <v>141</v>
      </c>
      <c r="B52" s="84">
        <f ca="1">IF(INDIRECT(ADDRESS(ROW(dati_ikm!G$11),COLUMN(dati_ikm!G$1)+ROW(dati_ikm!G1)+24,1,1,"dati_ikm"))="","",INDIRECT(ADDRESS(ROW(dati_ikm!G$11),COLUMN(dati_ikm!G$1)+ROW(dati_ikm!G1)+24,1,1,"dati_ikm")))</f>
        <v>386.10967099999999</v>
      </c>
      <c r="C52" s="84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D52" s="84">
        <f ca="1">IFERROR(C52-B52,"")</f>
        <v>-43.603245000000015</v>
      </c>
      <c r="E52" s="85">
        <f ca="1">IFERROR(((C52/B52)*100-100),NA())</f>
        <v>-11.29296888292653</v>
      </c>
      <c r="F52" s="84" cm="1">
        <f t="array" aca="1" ref="F52" ca="1">INDIRECT(ADDRESS(ROW(dati_ikm!S$28),COLUMN(dati_ikm!S$1)+ROW(dati_ikm!S1)+12,1,1,"dati_ikm"))</f>
        <v>365.8</v>
      </c>
      <c r="G52" s="84">
        <f ca="1">IFERROR(C52-F52,"")</f>
        <v>-23.293574000000035</v>
      </c>
      <c r="H52" s="84">
        <f ca="1">IFERROR(C52/F52*100,NA())</f>
        <v>93.632155822854017</v>
      </c>
      <c r="J52" s="2"/>
    </row>
    <row r="53" spans="1:43">
      <c r="A53" s="25" t="s">
        <v>142</v>
      </c>
      <c r="B53" s="84">
        <f ca="1">IF(INDIRECT(ADDRESS(ROW(dati_ikm!G$11),COLUMN(dati_ikm!G$1)+ROW(dati_ikm!G2)+24,1,1,"dati_ikm"))="","",INDIRECT(ADDRESS(ROW(dati_ikm!G$11),COLUMN(dati_ikm!G$1)+ROW(dati_ikm!G2)+24,1,1,"dati_ikm")))</f>
        <v>301.80614199999997</v>
      </c>
      <c r="C53" s="84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D53" s="84">
        <f t="shared" ref="D53:D63" ca="1" si="14">IFERROR(C53-B53,"")</f>
        <v>-37.573162999999909</v>
      </c>
      <c r="E53" s="85">
        <f t="shared" ref="E53:E63" ca="1" si="15">IFERROR(((C53/B53)*100-100),NA())</f>
        <v>-12.449436168200947</v>
      </c>
      <c r="F53" s="84" cm="1">
        <f t="array" aca="1" ref="F53" ca="1">INDIRECT(ADDRESS(ROW(dati_ikm!S$28),COLUMN(dati_ikm!S$1)+ROW(dati_ikm!S2)+12,1,1,"dati_ikm"))</f>
        <v>323.7</v>
      </c>
      <c r="G53" s="84">
        <f t="shared" ref="G53:G63" ca="1" si="16">IFERROR(C53-F53,"")</f>
        <v>-59.467020999999932</v>
      </c>
      <c r="H53" s="84">
        <f t="shared" ref="H53:H63" ca="1" si="17">IFERROR(C53/F53*100,NA())</f>
        <v>81.628970960766168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60"/>
    </row>
    <row r="54" spans="1:43">
      <c r="A54" s="25" t="s">
        <v>143</v>
      </c>
      <c r="B54" s="84">
        <f ca="1">IF(INDIRECT(ADDRESS(ROW(dati_ikm!G$11),COLUMN(dati_ikm!G$1)+ROW(dati_ikm!G3)+24,1,1,"dati_ikm"))="","",INDIRECT(ADDRESS(ROW(dati_ikm!G$11),COLUMN(dati_ikm!G$1)+ROW(dati_ikm!G3)+24,1,1,"dati_ikm")))</f>
        <v>325.43222800000001</v>
      </c>
      <c r="C54" s="84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D54" s="84">
        <f t="shared" ca="1" si="14"/>
        <v>-30.407230000000027</v>
      </c>
      <c r="E54" s="85">
        <f t="shared" ca="1" si="15"/>
        <v>-9.343644354731822</v>
      </c>
      <c r="F54" s="84" cm="1">
        <f t="array" aca="1" ref="F54" ca="1">INDIRECT(ADDRESS(ROW(dati_ikm!S$28),COLUMN(dati_ikm!S$1)+ROW(dati_ikm!S3)+12,1,1,"dati_ikm"))</f>
        <v>278.89999999999998</v>
      </c>
      <c r="G54" s="84">
        <f t="shared" ca="1" si="16"/>
        <v>16.124998000000005</v>
      </c>
      <c r="H54" s="84">
        <f t="shared" ca="1" si="17"/>
        <v>105.78164144854787</v>
      </c>
      <c r="I54" s="11"/>
      <c r="J54" s="61"/>
      <c r="K54" s="61"/>
      <c r="L54" s="61"/>
      <c r="AJ54" s="11"/>
    </row>
    <row r="55" spans="1:43">
      <c r="A55" s="25" t="s">
        <v>144</v>
      </c>
      <c r="B55" s="84">
        <f ca="1">IF(INDIRECT(ADDRESS(ROW(dati_ikm!G$11),COLUMN(dati_ikm!G$1)+ROW(dati_ikm!G4)+24,1,1,"dati_ikm"))="","",INDIRECT(ADDRESS(ROW(dati_ikm!G$11),COLUMN(dati_ikm!G$1)+ROW(dati_ikm!G4)+24,1,1,"dati_ikm")))</f>
        <v>338.49891400000001</v>
      </c>
      <c r="C55" s="84">
        <f ca="1">IF(INDIRECT(ADDRESS(ROW(dati_ikm!G$11),COLUMN(dati_ikm!G$1)+ROW(dati_ikm!G4)+36,1,1,"dati_ikm"))="","",INDIRECT(ADDRESS(ROW(dati_ikm!G$11),COLUMN(dati_ikm!G$1)+ROW(dati_ikm!G4)+36,1,1,"dati_ikm")))</f>
        <v>257.9765920000001</v>
      </c>
      <c r="D55" s="84">
        <f t="shared" ca="1" si="14"/>
        <v>-80.522321999999917</v>
      </c>
      <c r="E55" s="85">
        <f t="shared" ca="1" si="15"/>
        <v>-23.788059184142583</v>
      </c>
      <c r="F55" s="84" cm="1">
        <f t="array" aca="1" ref="F55" ca="1">INDIRECT(ADDRESS(ROW(dati_ikm!S$28),COLUMN(dati_ikm!S$1)+ROW(dati_ikm!S4)+12,1,1,"dati_ikm"))</f>
        <v>362.7</v>
      </c>
      <c r="G55" s="84">
        <f t="shared" ca="1" si="16"/>
        <v>-104.72340799999989</v>
      </c>
      <c r="H55" s="84">
        <f t="shared" ca="1" si="17"/>
        <v>71.126714088778627</v>
      </c>
      <c r="I55" s="11"/>
      <c r="J55" s="61"/>
      <c r="K55" s="61"/>
      <c r="L55" s="6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75">
      <c r="A56" s="25" t="s">
        <v>145</v>
      </c>
      <c r="B56" s="84">
        <f ca="1">IF(INDIRECT(ADDRESS(ROW(dati_ikm!G$11),COLUMN(dati_ikm!G$1)+ROW(dati_ikm!G5)+24,1,1,"dati_ikm"))="","",INDIRECT(ADDRESS(ROW(dati_ikm!G$11),COLUMN(dati_ikm!G$1)+ROW(dati_ikm!G5)+24,1,1,"dati_ikm")))</f>
        <v>289.73330800000008</v>
      </c>
      <c r="C56" s="84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D56" s="84">
        <f t="shared" ca="1" si="14"/>
        <v>21.687243999999737</v>
      </c>
      <c r="E56" s="85">
        <f t="shared" ca="1" si="15"/>
        <v>7.4852436365375468</v>
      </c>
      <c r="F56" s="84" cm="1">
        <f t="array" aca="1" ref="F56" ca="1">INDIRECT(ADDRESS(ROW(dati_ikm!S$28),COLUMN(dati_ikm!S$1)+ROW(dati_ikm!S5)+12,1,1,"dati_ikm"))</f>
        <v>310.89999999999998</v>
      </c>
      <c r="G56" s="84">
        <f t="shared" ca="1" si="16"/>
        <v>0.5205519999998387</v>
      </c>
      <c r="H56" s="84">
        <f t="shared" ca="1" si="17"/>
        <v>100.167433901576</v>
      </c>
      <c r="I56" s="11"/>
      <c r="J56" s="2"/>
      <c r="AK56" s="62" t="s">
        <v>50</v>
      </c>
    </row>
    <row r="57" spans="1:43" ht="18">
      <c r="A57" s="25" t="s">
        <v>146</v>
      </c>
      <c r="B57" s="84">
        <f ca="1">IF(INDIRECT(ADDRESS(ROW(dati_ikm!G$11),COLUMN(dati_ikm!G$1)+ROW(dati_ikm!G6)+24,1,1,"dati_ikm"))="","",INDIRECT(ADDRESS(ROW(dati_ikm!G$11),COLUMN(dati_ikm!G$1)+ROW(dati_ikm!G6)+24,1,1,"dati_ikm")))</f>
        <v>305.09090100000003</v>
      </c>
      <c r="C57" s="84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D57" s="84">
        <f t="shared" ca="1" si="14"/>
        <v>80.172859000000017</v>
      </c>
      <c r="E57" s="85">
        <f t="shared" ca="1" si="15"/>
        <v>26.278351382232799</v>
      </c>
      <c r="F57" s="84" cm="1">
        <f t="array" aca="1" ref="F57" ca="1">INDIRECT(ADDRESS(ROW(dati_ikm!S$28),COLUMN(dati_ikm!S$1)+ROW(dati_ikm!S6)+12,1,1,"dati_ikm"))</f>
        <v>327.2</v>
      </c>
      <c r="G57" s="84">
        <f t="shared" ca="1" si="16"/>
        <v>58.063760000000059</v>
      </c>
      <c r="H57" s="84">
        <f t="shared" ca="1" si="17"/>
        <v>117.74564792176041</v>
      </c>
      <c r="I57" s="11"/>
      <c r="J57" s="2"/>
      <c r="AJ57" s="63">
        <f ca="1">F66</f>
        <v>4096.6775600000001</v>
      </c>
      <c r="AK57" s="61" t="s">
        <v>159</v>
      </c>
      <c r="AL57" s="61"/>
      <c r="AM57" s="61"/>
      <c r="AN57" s="61"/>
      <c r="AO57" s="11"/>
      <c r="AP57" s="2"/>
      <c r="AQ57" s="2"/>
    </row>
    <row r="58" spans="1:43" ht="18">
      <c r="A58" s="25" t="s">
        <v>147</v>
      </c>
      <c r="B58" s="84">
        <f ca="1">IF(INDIRECT(ADDRESS(ROW(dati_ikm!G$11),COLUMN(dati_ikm!G$1)+ROW(dati_ikm!G7)+24,1,1,"dati_ikm"))="","",INDIRECT(ADDRESS(ROW(dati_ikm!G$11),COLUMN(dati_ikm!G$1)+ROW(dati_ikm!G7)+24,1,1,"dati_ikm")))</f>
        <v>323.28390599999989</v>
      </c>
      <c r="C58" s="84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D58" s="84">
        <f t="shared" ca="1" si="14"/>
        <v>-31.358705999999756</v>
      </c>
      <c r="E58" s="85">
        <f t="shared" ca="1" si="15"/>
        <v>-9.7000516938816475</v>
      </c>
      <c r="F58" s="84" cm="1">
        <f t="array" aca="1" ref="F58" ca="1">INDIRECT(ADDRESS(ROW(dati_ikm!S$28),COLUMN(dati_ikm!S$1)+ROW(dati_ikm!S7)+12,1,1,"dati_ikm"))</f>
        <v>345.4</v>
      </c>
      <c r="G58" s="84">
        <f t="shared" ca="1" si="16"/>
        <v>-53.474799999999846</v>
      </c>
      <c r="H58" s="84">
        <f t="shared" ca="1" si="17"/>
        <v>84.518008106543192</v>
      </c>
      <c r="I58" s="11"/>
      <c r="J58" s="2"/>
      <c r="AJ58" s="64">
        <f ca="1">H66</f>
        <v>60.625092983886184</v>
      </c>
      <c r="AK58" s="61" t="s">
        <v>154</v>
      </c>
      <c r="AL58" s="61"/>
      <c r="AM58" s="61"/>
      <c r="AN58" s="61"/>
      <c r="AO58" s="11"/>
      <c r="AP58" s="2"/>
      <c r="AQ58" s="2"/>
    </row>
    <row r="59" spans="1:43" ht="18">
      <c r="A59" s="25" t="s">
        <v>148</v>
      </c>
      <c r="B59" s="84">
        <f ca="1">IF(INDIRECT(ADDRESS(ROW(dati_ikm!G$11),COLUMN(dati_ikm!G$1)+ROW(dati_ikm!G8)+24,1,1,"dati_ikm"))="","",INDIRECT(ADDRESS(ROW(dati_ikm!G$11),COLUMN(dati_ikm!G$1)+ROW(dati_ikm!G8)+24,1,1,"dati_ikm")))</f>
        <v>312.93571599999996</v>
      </c>
      <c r="C59" s="84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D59" s="84">
        <f t="shared" ca="1" si="14"/>
        <v>22.328356999999869</v>
      </c>
      <c r="E59" s="85">
        <f t="shared" ca="1" si="15"/>
        <v>7.1351257968904633</v>
      </c>
      <c r="F59" s="84" cm="1">
        <f t="array" aca="1" ref="F59" ca="1">INDIRECT(ADDRESS(ROW(dati_ikm!S$28),COLUMN(dati_ikm!S$1)+ROW(dati_ikm!S8)+12,1,1,"dati_ikm"))</f>
        <v>350.9</v>
      </c>
      <c r="G59" s="84">
        <f t="shared" ca="1" si="16"/>
        <v>-15.635927000000152</v>
      </c>
      <c r="H59" s="84">
        <f t="shared" ca="1" si="17"/>
        <v>95.54405044172124</v>
      </c>
      <c r="I59" s="11"/>
      <c r="J59" s="2"/>
      <c r="AJ59" s="64">
        <f ca="1">E65</f>
        <v>-3.8436083530169043</v>
      </c>
      <c r="AK59" s="61" t="s">
        <v>162</v>
      </c>
      <c r="AL59" s="61"/>
      <c r="AM59" s="61"/>
      <c r="AN59" s="61"/>
      <c r="AO59" s="11"/>
      <c r="AP59" s="2"/>
      <c r="AQ59" s="2"/>
    </row>
    <row r="60" spans="1:43" ht="18">
      <c r="A60" s="25" t="s">
        <v>149</v>
      </c>
      <c r="B60" s="84">
        <f ca="1">IF(INDIRECT(ADDRESS(ROW(dati_ikm!G$11),COLUMN(dati_ikm!G$1)+ROW(dati_ikm!G9)+24,1,1,"dati_ikm"))="","",INDIRECT(ADDRESS(ROW(dati_ikm!G$11),COLUMN(dati_ikm!G$1)+ROW(dati_ikm!G9)+24,1,1,"dati_ikm")))</f>
        <v>329.26568899999984</v>
      </c>
      <c r="C60" s="84" t="str">
        <f ca="1">IF(INDIRECT(ADDRESS(ROW(dati_ikm!G$11),COLUMN(dati_ikm!G$1)+ROW(dati_ikm!G9)+36,1,1,"dati_ikm"))="","",INDIRECT(ADDRESS(ROW(dati_ikm!G$11),COLUMN(dati_ikm!G$1)+ROW(dati_ikm!G9)+36,1,1,"dati_ikm")))</f>
        <v/>
      </c>
      <c r="D60" s="84" t="str">
        <f t="shared" ca="1" si="14"/>
        <v/>
      </c>
      <c r="E60" s="85" t="e">
        <f t="shared" ca="1" si="15"/>
        <v>#N/A</v>
      </c>
      <c r="F60" s="84" cm="1">
        <f t="array" aca="1" ref="F60" ca="1">INDIRECT(ADDRESS(ROW(dati_ikm!S$28),COLUMN(dati_ikm!S$1)+ROW(dati_ikm!S9)+12,1,1,"dati_ikm"))</f>
        <v>330.4</v>
      </c>
      <c r="G60" s="84" t="str">
        <f t="shared" ca="1" si="16"/>
        <v/>
      </c>
      <c r="H60" s="84" t="e">
        <f t="shared" ca="1" si="17"/>
        <v>#N/A</v>
      </c>
      <c r="I60" s="11"/>
      <c r="J60" s="2"/>
      <c r="AJ60" s="63">
        <f ca="1">D65</f>
        <v>-99.276206000000002</v>
      </c>
      <c r="AK60" s="61" t="s">
        <v>163</v>
      </c>
      <c r="AL60" s="61"/>
      <c r="AM60" s="61"/>
      <c r="AN60" s="61"/>
      <c r="AO60" s="11"/>
      <c r="AP60" s="2"/>
      <c r="AQ60" s="2"/>
    </row>
    <row r="61" spans="1:43">
      <c r="A61" s="25" t="s">
        <v>150</v>
      </c>
      <c r="B61" s="84">
        <f ca="1">IF(INDIRECT(ADDRESS(ROW(dati_ikm!G$11),COLUMN(dati_ikm!G$1)+ROW(dati_ikm!G10)+24,1,1,"dati_ikm"))="","",INDIRECT(ADDRESS(ROW(dati_ikm!G$11),COLUMN(dati_ikm!G$1)+ROW(dati_ikm!G10)+24,1,1,"dati_ikm")))</f>
        <v>341.81099600000016</v>
      </c>
      <c r="C61" s="84" t="str">
        <f ca="1">IF(INDIRECT(ADDRESS(ROW(dati_ikm!G$11),COLUMN(dati_ikm!G$1)+ROW(dati_ikm!G10)+36,1,1,"dati_ikm"))="","",INDIRECT(ADDRESS(ROW(dati_ikm!G$11),COLUMN(dati_ikm!G$1)+ROW(dati_ikm!G10)+36,1,1,"dati_ikm")))</f>
        <v/>
      </c>
      <c r="D61" s="84" t="str">
        <f t="shared" ca="1" si="14"/>
        <v/>
      </c>
      <c r="E61" s="85" t="e">
        <f t="shared" ca="1" si="15"/>
        <v>#N/A</v>
      </c>
      <c r="F61" s="84" cm="1">
        <f t="array" aca="1" ref="F61" ca="1">INDIRECT(ADDRESS(ROW(dati_ikm!S$28),COLUMN(dati_ikm!S$1)+ROW(dati_ikm!S10)+12,1,1,"dati_ikm"))</f>
        <v>352.2</v>
      </c>
      <c r="G61" s="84" t="str">
        <f t="shared" ca="1" si="16"/>
        <v/>
      </c>
      <c r="H61" s="84" t="e">
        <f t="shared" ca="1" si="17"/>
        <v>#N/A</v>
      </c>
      <c r="I61" s="11"/>
      <c r="J61" s="2"/>
      <c r="AM61" s="2"/>
      <c r="AN61" s="2"/>
      <c r="AO61" s="2"/>
      <c r="AP61" s="2"/>
      <c r="AQ61" s="2"/>
    </row>
    <row r="62" spans="1:43" ht="18">
      <c r="A62" s="25" t="s">
        <v>151</v>
      </c>
      <c r="B62" s="84">
        <f ca="1">IF(INDIRECT(ADDRESS(ROW(dati_ikm!G$11),COLUMN(dati_ikm!G$1)+ROW(dati_ikm!G11)+24,1,1,"dati_ikm"))="","",INDIRECT(ADDRESS(ROW(dati_ikm!G$11),COLUMN(dati_ikm!G$1)+ROW(dati_ikm!G11)+24,1,1,"dati_ikm")))</f>
        <v>294.74851600000011</v>
      </c>
      <c r="C62" s="84" t="str">
        <f ca="1">IF(INDIRECT(ADDRESS(ROW(dati_ikm!G$11),COLUMN(dati_ikm!G$1)+ROW(dati_ikm!G11)+36,1,1,"dati_ikm"))="","",INDIRECT(ADDRESS(ROW(dati_ikm!G$11),COLUMN(dati_ikm!G$1)+ROW(dati_ikm!G11)+36,1,1,"dati_ikm")))</f>
        <v/>
      </c>
      <c r="D62" s="84" t="str">
        <f t="shared" ca="1" si="14"/>
        <v/>
      </c>
      <c r="E62" s="85" t="e">
        <f t="shared" ca="1" si="15"/>
        <v>#N/A</v>
      </c>
      <c r="F62" s="84" cm="1">
        <f t="array" aca="1" ref="F62" ca="1">INDIRECT(ADDRESS(ROW(dati_ikm!S$28),COLUMN(dati_ikm!S$1)+ROW(dati_ikm!S11)+12,1,1,"dati_ikm"))</f>
        <v>372.1</v>
      </c>
      <c r="G62" s="84" t="str">
        <f t="shared" ca="1" si="16"/>
        <v/>
      </c>
      <c r="H62" s="84" t="e">
        <f t="shared" ca="1" si="17"/>
        <v>#N/A</v>
      </c>
      <c r="I62" s="11"/>
      <c r="J62" s="2"/>
      <c r="AJ62" s="63">
        <f ca="1">F65</f>
        <v>2665.5</v>
      </c>
      <c r="AK62" s="61" t="s">
        <v>160</v>
      </c>
      <c r="AL62" s="61"/>
      <c r="AM62" s="61"/>
      <c r="AN62" s="61"/>
      <c r="AO62" s="11"/>
      <c r="AP62" s="2"/>
      <c r="AQ62" s="2"/>
    </row>
    <row r="63" spans="1:43" ht="18">
      <c r="A63" s="25" t="s">
        <v>152</v>
      </c>
      <c r="B63" s="84">
        <f ca="1">IF(INDIRECT(ADDRESS(ROW(dati_ikm!G$11),COLUMN(dati_ikm!G$1)+ROW(dati_ikm!G12)+24,1,1,"dati_ikm"))="","",INDIRECT(ADDRESS(ROW(dati_ikm!G$11),COLUMN(dati_ikm!G$1)+ROW(dati_ikm!G12)+24,1,1,"dati_ikm")))</f>
        <v>330.79873799999996</v>
      </c>
      <c r="C63" s="84" t="str">
        <f ca="1">IF(INDIRECT(ADDRESS(ROW(dati_ikm!G$11),COLUMN(dati_ikm!G$1)+ROW(dati_ikm!G12)+36,1,1,"dati_ikm"))="","",INDIRECT(ADDRESS(ROW(dati_ikm!G$11),COLUMN(dati_ikm!G$1)+ROW(dati_ikm!G12)+36,1,1,"dati_ikm")))</f>
        <v/>
      </c>
      <c r="D63" s="84" t="str">
        <f t="shared" ca="1" si="14"/>
        <v/>
      </c>
      <c r="E63" s="85" t="e">
        <f t="shared" ca="1" si="15"/>
        <v>#N/A</v>
      </c>
      <c r="F63" s="84" cm="1">
        <f t="array" aca="1" ref="F63" ca="1">INDIRECT(ADDRESS(ROW(dati_ikm!S$28),COLUMN(dati_ikm!S$1)+ROW(dati_ikm!S12)+12,1,1,"dati_ikm"))</f>
        <v>376.47756000000038</v>
      </c>
      <c r="G63" s="84" t="str">
        <f t="shared" ca="1" si="16"/>
        <v/>
      </c>
      <c r="H63" s="84" t="e">
        <f t="shared" ca="1" si="17"/>
        <v>#N/A</v>
      </c>
      <c r="I63" s="11"/>
      <c r="J63" s="2"/>
      <c r="AJ63" s="63">
        <f ca="1">C65</f>
        <v>2483.6145799999999</v>
      </c>
      <c r="AK63" s="61" t="s">
        <v>161</v>
      </c>
      <c r="AL63" s="61"/>
      <c r="AM63" s="61"/>
      <c r="AN63" s="61"/>
      <c r="AO63" s="11"/>
      <c r="AP63" s="2"/>
      <c r="AQ63" s="2"/>
    </row>
    <row r="64" spans="1:43" ht="18">
      <c r="A64" s="26"/>
      <c r="B64" s="86"/>
      <c r="C64" s="86"/>
      <c r="D64" s="86"/>
      <c r="E64" s="85"/>
      <c r="F64" s="86"/>
      <c r="G64" s="84"/>
      <c r="H64" s="84"/>
      <c r="I64" s="11"/>
      <c r="J64" s="2"/>
      <c r="AJ64" s="64">
        <f ca="1">H57</f>
        <v>117.74564792176041</v>
      </c>
      <c r="AK64" s="61" t="s">
        <v>155</v>
      </c>
      <c r="AL64" s="61"/>
      <c r="AM64" s="61"/>
      <c r="AN64" s="61"/>
      <c r="AO64" s="11"/>
      <c r="AP64" s="2"/>
      <c r="AQ64" s="2"/>
    </row>
    <row r="65" spans="1:43" ht="18">
      <c r="A65" s="22" t="str" cm="1">
        <f t="array" aca="1" ref="A65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(janvāris-augusts)</v>
      </c>
      <c r="B65" s="87">
        <f ca="1">SUM(_xlfn.TAKE(B52:B63,dati_kum!E33))</f>
        <v>2582.8907859999999</v>
      </c>
      <c r="C65" s="87">
        <f ca="1">SUM(C52:C64)</f>
        <v>2483.6145799999999</v>
      </c>
      <c r="D65" s="87">
        <f ca="1">C65-B65</f>
        <v>-99.276206000000002</v>
      </c>
      <c r="E65" s="88">
        <f t="shared" ref="E65" ca="1" si="18">(C65/B65)*100-100</f>
        <v>-3.8436083530169043</v>
      </c>
      <c r="F65" s="87">
        <f ca="1">SUM(_xlfn.TAKE(F52:F63,dati_kum!E33))</f>
        <v>2665.5</v>
      </c>
      <c r="G65" s="89">
        <f ca="1">C65-F65</f>
        <v>-181.88542000000007</v>
      </c>
      <c r="H65" s="90">
        <f ca="1">C65/F65*100</f>
        <v>93.176311386231475</v>
      </c>
      <c r="I65" s="11"/>
      <c r="J65" s="2"/>
      <c r="AJ65" s="63">
        <f ca="1">G65</f>
        <v>-181.88542000000007</v>
      </c>
      <c r="AK65" s="61" t="s">
        <v>164</v>
      </c>
      <c r="AL65" s="61"/>
      <c r="AM65" s="61"/>
      <c r="AN65" s="61"/>
      <c r="AO65" s="11"/>
      <c r="AP65" s="2"/>
      <c r="AQ65" s="2"/>
    </row>
    <row r="66" spans="1:43" ht="18">
      <c r="A66" s="28" t="s">
        <v>187</v>
      </c>
      <c r="B66" s="91">
        <f ca="1">SUM(B52:B63)</f>
        <v>3879.514725</v>
      </c>
      <c r="C66" s="91">
        <f t="shared" ref="C66" ca="1" si="19">SUM(C52:C63)</f>
        <v>2483.6145799999999</v>
      </c>
      <c r="D66" s="133" t="s">
        <v>179</v>
      </c>
      <c r="E66" s="133" t="s">
        <v>179</v>
      </c>
      <c r="F66" s="91">
        <f ca="1">SUM(F52:F63)</f>
        <v>4096.6775600000001</v>
      </c>
      <c r="G66" s="92">
        <f ca="1">C66-F66</f>
        <v>-1613.0629800000002</v>
      </c>
      <c r="H66" s="92">
        <f ca="1">C66/F66*100</f>
        <v>60.625092983886184</v>
      </c>
      <c r="I66" s="11"/>
      <c r="J66" s="2"/>
      <c r="AJ66" s="64">
        <f ca="1">H65-100</f>
        <v>-6.8236886137685246</v>
      </c>
      <c r="AK66" s="61" t="s">
        <v>156</v>
      </c>
      <c r="AM66" s="2"/>
      <c r="AN66" s="2"/>
      <c r="AO66" s="11"/>
      <c r="AP66" s="2"/>
      <c r="AQ66" s="2"/>
    </row>
    <row r="67" spans="1:43" s="53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3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3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3" customFormat="1">
      <c r="A72" s="2"/>
      <c r="B72" s="68"/>
      <c r="C72" s="68"/>
      <c r="D72" s="68"/>
      <c r="E72" s="2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2"/>
      <c r="AK72" s="2"/>
      <c r="AL72" s="2"/>
    </row>
    <row r="73" spans="1:43" s="53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5">
      <c r="A74" s="24" t="s">
        <v>1</v>
      </c>
      <c r="B74" s="24" t="s">
        <v>184</v>
      </c>
      <c r="C74" s="24" t="s">
        <v>185</v>
      </c>
      <c r="D74" s="16" t="s">
        <v>192</v>
      </c>
      <c r="E74" s="16" t="s">
        <v>191</v>
      </c>
      <c r="F74" s="36" t="s">
        <v>153</v>
      </c>
      <c r="G74" s="16" t="s">
        <v>158</v>
      </c>
      <c r="H74" s="37" t="s">
        <v>157</v>
      </c>
      <c r="J74" s="2"/>
    </row>
    <row r="75" spans="1:43">
      <c r="A75" s="25" t="s">
        <v>141</v>
      </c>
      <c r="B75" s="84">
        <f ca="1">IF(INDIRECT(ADDRESS(ROW(dati_ikm!G$5),COLUMN(dati_ikm!G$1)+ROW(dati_ikm!G1)+24,1,1,"dati_ikm"))="","",INDIRECT(ADDRESS(ROW(dati_ikm!G$5),COLUMN(dati_ikm!G$1)+ROW(dati_ikm!G1)+24,1,1,"dati_ikm")))</f>
        <v>239.533996</v>
      </c>
      <c r="C75" s="84">
        <f ca="1">IF(INDIRECT(ADDRESS(ROW(dati_ikm!G$5),COLUMN(dati_ikm!G$1)+ROW(dati_ikm!G1)+36,1,1,"dati_ikm"))="","",INDIRECT(ADDRESS(ROW(dati_ikm!G$5),COLUMN(dati_ikm!G$1)+ROW(dati_ikm!G1)+36,1,1,"dati_ikm")))</f>
        <v>270.15186399999999</v>
      </c>
      <c r="D75" s="84">
        <f ca="1">IFERROR(C75-B75,"")</f>
        <v>30.617867999999987</v>
      </c>
      <c r="E75" s="85">
        <f ca="1">IFERROR(((C75/B75)*100-100),NA())</f>
        <v>12.78226410918306</v>
      </c>
      <c r="F75" s="116" cm="1">
        <f t="array" aca="1" ref="F75" ca="1">INDIRECT(ADDRESS(ROW(dati_ikm!S$32),COLUMN(dati_ikm!S$1)+ROW(dati_ikm!S1)+12,1,1,"dati_ikm"))</f>
        <v>260</v>
      </c>
      <c r="G75" s="93">
        <f ca="1">IFERROR(C75-F75,"")</f>
        <v>10.151863999999989</v>
      </c>
      <c r="H75" s="94">
        <f ca="1">IFERROR(C75/F75*100,NA())</f>
        <v>103.90456307692307</v>
      </c>
      <c r="J75" s="2"/>
    </row>
    <row r="76" spans="1:43">
      <c r="A76" s="25" t="s">
        <v>142</v>
      </c>
      <c r="B76" s="84">
        <f ca="1">IF(INDIRECT(ADDRESS(ROW(dati_ikm!G$5),COLUMN(dati_ikm!G$1)+ROW(dati_ikm!G2)+24,1,1,"dati_ikm"))="","",INDIRECT(ADDRESS(ROW(dati_ikm!G$5),COLUMN(dati_ikm!G$1)+ROW(dati_ikm!G2)+24,1,1,"dati_ikm")))</f>
        <v>203.94499200000001</v>
      </c>
      <c r="C76" s="84">
        <f ca="1">IF(INDIRECT(ADDRESS(ROW(dati_ikm!G$5),COLUMN(dati_ikm!G$1)+ROW(dati_ikm!G2)+36,1,1,"dati_ikm"))="","",INDIRECT(ADDRESS(ROW(dati_ikm!G$5),COLUMN(dati_ikm!G$1)+ROW(dati_ikm!G2)+36,1,1,"dati_ikm")))</f>
        <v>241.39762400000001</v>
      </c>
      <c r="D76" s="84">
        <f t="shared" ref="D76:D86" ca="1" si="20">IFERROR(C76-B76,"")</f>
        <v>37.452631999999994</v>
      </c>
      <c r="E76" s="85">
        <f t="shared" ref="E76:E86" ca="1" si="21">IFERROR(((C76/B76)*100-100),NA())</f>
        <v>18.364085154883327</v>
      </c>
      <c r="F76" s="116" cm="1">
        <f t="array" aca="1" ref="F76" ca="1">INDIRECT(ADDRESS(ROW(dati_ikm!S$32),COLUMN(dati_ikm!S$1)+ROW(dati_ikm!S2)+12,1,1,"dati_ikm"))</f>
        <v>217.7</v>
      </c>
      <c r="G76" s="93">
        <f t="shared" ref="G76:G86" ca="1" si="22">IFERROR(C76-F76,"")</f>
        <v>23.697624000000019</v>
      </c>
      <c r="H76" s="94">
        <f t="shared" ref="H76:H86" ca="1" si="23">IFERROR(C76/F76*100,NA())</f>
        <v>110.88544970142398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60"/>
    </row>
    <row r="77" spans="1:43">
      <c r="A77" s="25" t="s">
        <v>143</v>
      </c>
      <c r="B77" s="84">
        <f ca="1">IF(INDIRECT(ADDRESS(ROW(dati_ikm!G$5),COLUMN(dati_ikm!G$1)+ROW(dati_ikm!G3)+24,1,1,"dati_ikm"))="","",INDIRECT(ADDRESS(ROW(dati_ikm!G$5),COLUMN(dati_ikm!G$1)+ROW(dati_ikm!G3)+24,1,1,"dati_ikm")))</f>
        <v>69.210313999999983</v>
      </c>
      <c r="C77" s="84">
        <f ca="1">IF(INDIRECT(ADDRESS(ROW(dati_ikm!G$5),COLUMN(dati_ikm!G$1)+ROW(dati_ikm!G3)+36,1,1,"dati_ikm"))="","",INDIRECT(ADDRESS(ROW(dati_ikm!G$5),COLUMN(dati_ikm!G$1)+ROW(dati_ikm!G3)+36,1,1,"dati_ikm")))</f>
        <v>62.493390999999974</v>
      </c>
      <c r="D77" s="84">
        <f t="shared" ca="1" si="20"/>
        <v>-6.7169230000000084</v>
      </c>
      <c r="E77" s="85">
        <f t="shared" ca="1" si="21"/>
        <v>-9.7050896200239833</v>
      </c>
      <c r="F77" s="116" cm="1">
        <f t="array" aca="1" ref="F77" ca="1">INDIRECT(ADDRESS(ROW(dati_ikm!S$32),COLUMN(dati_ikm!S$1)+ROW(dati_ikm!S3)+12,1,1,"dati_ikm"))</f>
        <v>75.8</v>
      </c>
      <c r="G77" s="93">
        <f t="shared" ca="1" si="22"/>
        <v>-13.306609000000023</v>
      </c>
      <c r="H77" s="94">
        <f t="shared" ca="1" si="23"/>
        <v>82.445106860158276</v>
      </c>
      <c r="I77" s="11"/>
      <c r="J77" s="61"/>
      <c r="K77" s="61"/>
      <c r="L77" s="61"/>
      <c r="AJ77" s="11"/>
    </row>
    <row r="78" spans="1:43">
      <c r="A78" s="25" t="s">
        <v>144</v>
      </c>
      <c r="B78" s="84">
        <f ca="1">IF(INDIRECT(ADDRESS(ROW(dati_ikm!G$5),COLUMN(dati_ikm!G$1)+ROW(dati_ikm!G4)+24,1,1,"dati_ikm"))="","",INDIRECT(ADDRESS(ROW(dati_ikm!G$5),COLUMN(dati_ikm!G$1)+ROW(dati_ikm!G4)+24,1,1,"dati_ikm")))</f>
        <v>176.94750699999997</v>
      </c>
      <c r="C78" s="84">
        <f ca="1">IF(INDIRECT(ADDRESS(ROW(dati_ikm!G$5),COLUMN(dati_ikm!G$1)+ROW(dati_ikm!G4)+36,1,1,"dati_ikm"))="","",INDIRECT(ADDRESS(ROW(dati_ikm!G$5),COLUMN(dati_ikm!G$1)+ROW(dati_ikm!G4)+36,1,1,"dati_ikm")))</f>
        <v>218.76967500000001</v>
      </c>
      <c r="D78" s="84">
        <f t="shared" ca="1" si="20"/>
        <v>41.822168000000033</v>
      </c>
      <c r="E78" s="85">
        <f t="shared" ca="1" si="21"/>
        <v>23.635353054168789</v>
      </c>
      <c r="F78" s="116" cm="1">
        <f t="array" aca="1" ref="F78" ca="1">INDIRECT(ADDRESS(ROW(dati_ikm!S$32),COLUMN(dati_ikm!S$1)+ROW(dati_ikm!S4)+12,1,1,"dati_ikm"))</f>
        <v>186</v>
      </c>
      <c r="G78" s="93">
        <f t="shared" ca="1" si="22"/>
        <v>32.769675000000007</v>
      </c>
      <c r="H78" s="94">
        <f t="shared" ca="1" si="23"/>
        <v>117.6181048387097</v>
      </c>
      <c r="I78" s="11"/>
      <c r="J78" s="61"/>
      <c r="K78" s="61"/>
      <c r="L78" s="6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75">
      <c r="A79" s="25" t="s">
        <v>145</v>
      </c>
      <c r="B79" s="84">
        <f ca="1">IF(INDIRECT(ADDRESS(ROW(dati_ikm!G$5),COLUMN(dati_ikm!G$1)+ROW(dati_ikm!G5)+24,1,1,"dati_ikm"))="","",INDIRECT(ADDRESS(ROW(dati_ikm!G$5),COLUMN(dati_ikm!G$1)+ROW(dati_ikm!G5)+24,1,1,"dati_ikm")))</f>
        <v>181.07272899999998</v>
      </c>
      <c r="C79" s="84">
        <f ca="1">IF(INDIRECT(ADDRESS(ROW(dati_ikm!G$5),COLUMN(dati_ikm!G$1)+ROW(dati_ikm!G5)+36,1,1,"dati_ikm"))="","",INDIRECT(ADDRESS(ROW(dati_ikm!G$5),COLUMN(dati_ikm!G$1)+ROW(dati_ikm!G5)+36,1,1,"dati_ikm")))</f>
        <v>215.29020800000001</v>
      </c>
      <c r="D79" s="84">
        <f t="shared" ca="1" si="20"/>
        <v>34.217479000000026</v>
      </c>
      <c r="E79" s="85">
        <f t="shared" ca="1" si="21"/>
        <v>18.897091344992106</v>
      </c>
      <c r="F79" s="116" cm="1">
        <f t="array" aca="1" ref="F79" ca="1">INDIRECT(ADDRESS(ROW(dati_ikm!S$32),COLUMN(dati_ikm!S$1)+ROW(dati_ikm!S5)+12,1,1,"dati_ikm"))</f>
        <v>192</v>
      </c>
      <c r="G79" s="93">
        <f t="shared" ca="1" si="22"/>
        <v>23.290208000000007</v>
      </c>
      <c r="H79" s="94">
        <f t="shared" ca="1" si="23"/>
        <v>112.13031666666666</v>
      </c>
      <c r="I79" s="11"/>
      <c r="J79" s="2"/>
      <c r="AK79" s="69" t="s">
        <v>51</v>
      </c>
    </row>
    <row r="80" spans="1:43" ht="18">
      <c r="A80" s="25" t="s">
        <v>146</v>
      </c>
      <c r="B80" s="84">
        <f ca="1">IF(INDIRECT(ADDRESS(ROW(dati_ikm!G$5),COLUMN(dati_ikm!G$1)+ROW(dati_ikm!G6)+24,1,1,"dati_ikm"))="","",INDIRECT(ADDRESS(ROW(dati_ikm!G$5),COLUMN(dati_ikm!G$1)+ROW(dati_ikm!G6)+24,1,1,"dati_ikm")))</f>
        <v>221.43500099999994</v>
      </c>
      <c r="C80" s="84">
        <f ca="1">IF(INDIRECT(ADDRESS(ROW(dati_ikm!G$5),COLUMN(dati_ikm!G$1)+ROW(dati_ikm!G6)+36,1,1,"dati_ikm"))="","",INDIRECT(ADDRESS(ROW(dati_ikm!G$5),COLUMN(dati_ikm!G$1)+ROW(dati_ikm!G6)+36,1,1,"dati_ikm")))</f>
        <v>218.86195399999997</v>
      </c>
      <c r="D80" s="84">
        <f t="shared" ca="1" si="20"/>
        <v>-2.5730469999999741</v>
      </c>
      <c r="E80" s="85">
        <f t="shared" ca="1" si="21"/>
        <v>-1.1619874854382033</v>
      </c>
      <c r="F80" s="116" cm="1">
        <f t="array" aca="1" ref="F80" ca="1">INDIRECT(ADDRESS(ROW(dati_ikm!S$32),COLUMN(dati_ikm!S$1)+ROW(dati_ikm!S6)+12,1,1,"dati_ikm"))</f>
        <v>228</v>
      </c>
      <c r="G80" s="93">
        <f t="shared" ca="1" si="22"/>
        <v>-9.1380460000000312</v>
      </c>
      <c r="H80" s="94">
        <f t="shared" ca="1" si="23"/>
        <v>95.992085087719275</v>
      </c>
      <c r="I80" s="11"/>
      <c r="J80" s="2"/>
      <c r="AJ80" s="63">
        <f ca="1">F89</f>
        <v>2634.7136</v>
      </c>
      <c r="AK80" s="61" t="s">
        <v>159</v>
      </c>
      <c r="AL80" s="61"/>
      <c r="AM80" s="61"/>
      <c r="AN80" s="61"/>
      <c r="AO80" s="11"/>
      <c r="AP80" s="2"/>
      <c r="AQ80" s="2"/>
    </row>
    <row r="81" spans="1:43" ht="18">
      <c r="A81" s="25" t="s">
        <v>147</v>
      </c>
      <c r="B81" s="84">
        <f ca="1">IF(INDIRECT(ADDRESS(ROW(dati_ikm!G$5),COLUMN(dati_ikm!G$1)+ROW(dati_ikm!G7)+24,1,1,"dati_ikm"))="","",INDIRECT(ADDRESS(ROW(dati_ikm!G$5),COLUMN(dati_ikm!G$1)+ROW(dati_ikm!G7)+24,1,1,"dati_ikm")))</f>
        <v>253.86746800000014</v>
      </c>
      <c r="C81" s="84">
        <f ca="1">IF(INDIRECT(ADDRESS(ROW(dati_ikm!G$5),COLUMN(dati_ikm!G$1)+ROW(dati_ikm!G7)+36,1,1,"dati_ikm"))="","",INDIRECT(ADDRESS(ROW(dati_ikm!G$5),COLUMN(dati_ikm!G$1)+ROW(dati_ikm!G7)+36,1,1,"dati_ikm")))</f>
        <v>292.60546399999998</v>
      </c>
      <c r="D81" s="84">
        <f t="shared" ca="1" si="20"/>
        <v>38.737995999999839</v>
      </c>
      <c r="E81" s="85">
        <f t="shared" ca="1" si="21"/>
        <v>15.259141435167976</v>
      </c>
      <c r="F81" s="116" cm="1">
        <f t="array" aca="1" ref="F81" ca="1">INDIRECT(ADDRESS(ROW(dati_ikm!S$32),COLUMN(dati_ikm!S$1)+ROW(dati_ikm!S7)+12,1,1,"dati_ikm"))</f>
        <v>260</v>
      </c>
      <c r="G81" s="93">
        <f t="shared" ca="1" si="22"/>
        <v>32.605463999999984</v>
      </c>
      <c r="H81" s="94">
        <f t="shared" ca="1" si="23"/>
        <v>112.54056307692306</v>
      </c>
      <c r="I81" s="11"/>
      <c r="J81" s="2"/>
      <c r="AJ81" s="64">
        <f ca="1">H89</f>
        <v>67.708859133683447</v>
      </c>
      <c r="AK81" s="61" t="s">
        <v>154</v>
      </c>
      <c r="AL81" s="61"/>
      <c r="AM81" s="61"/>
      <c r="AN81" s="61"/>
      <c r="AO81" s="11"/>
      <c r="AP81" s="2"/>
      <c r="AQ81" s="2"/>
    </row>
    <row r="82" spans="1:43" ht="18">
      <c r="A82" s="25" t="s">
        <v>148</v>
      </c>
      <c r="B82" s="84">
        <f ca="1">IF(INDIRECT(ADDRESS(ROW(dati_ikm!G$5),COLUMN(dati_ikm!G$1)+ROW(dati_ikm!G8)+24,1,1,"dati_ikm"))="","",INDIRECT(ADDRESS(ROW(dati_ikm!G$5),COLUMN(dati_ikm!G$1)+ROW(dati_ikm!G8)+24,1,1,"dati_ikm")))</f>
        <v>234.13196300000004</v>
      </c>
      <c r="C82" s="84">
        <f ca="1">IF(INDIRECT(ADDRESS(ROW(dati_ikm!G$5),COLUMN(dati_ikm!G$1)+ROW(dati_ikm!G8)+36,1,1,"dati_ikm"))="","",INDIRECT(ADDRESS(ROW(dati_ikm!G$5),COLUMN(dati_ikm!G$1)+ROW(dati_ikm!G8)+36,1,1,"dati_ikm")))</f>
        <v>264.36434000000008</v>
      </c>
      <c r="D82" s="84">
        <f t="shared" ca="1" si="20"/>
        <v>30.232377000000042</v>
      </c>
      <c r="E82" s="85">
        <f t="shared" ca="1" si="21"/>
        <v>12.912537277108143</v>
      </c>
      <c r="F82" s="116" cm="1">
        <f t="array" aca="1" ref="F82" ca="1">INDIRECT(ADDRESS(ROW(dati_ikm!S$32),COLUMN(dati_ikm!S$1)+ROW(dati_ikm!S8)+12,1,1,"dati_ikm"))</f>
        <v>243</v>
      </c>
      <c r="G82" s="93">
        <f t="shared" ca="1" si="22"/>
        <v>21.364340000000084</v>
      </c>
      <c r="H82" s="94">
        <f t="shared" ca="1" si="23"/>
        <v>108.79190946502062</v>
      </c>
      <c r="I82" s="11"/>
      <c r="J82" s="2"/>
      <c r="AJ82" s="64">
        <f ca="1">E88</f>
        <v>12.896960901606946</v>
      </c>
      <c r="AK82" s="61" t="s">
        <v>167</v>
      </c>
      <c r="AL82" s="61"/>
      <c r="AM82" s="61"/>
      <c r="AN82" s="61"/>
      <c r="AO82" s="11"/>
      <c r="AP82" s="2"/>
      <c r="AQ82" s="2"/>
    </row>
    <row r="83" spans="1:43" ht="18">
      <c r="A83" s="25" t="s">
        <v>149</v>
      </c>
      <c r="B83" s="84">
        <f ca="1">IF(INDIRECT(ADDRESS(ROW(dati_ikm!G$5),COLUMN(dati_ikm!G$1)+ROW(dati_ikm!G9)+24,1,1,"dati_ikm"))="","",INDIRECT(ADDRESS(ROW(dati_ikm!G$5),COLUMN(dati_ikm!G$1)+ROW(dati_ikm!G9)+24,1,1,"dati_ikm")))</f>
        <v>225.11849099999995</v>
      </c>
      <c r="C83" s="84" t="str">
        <f ca="1">IF(INDIRECT(ADDRESS(ROW(dati_ikm!G$5),COLUMN(dati_ikm!G$1)+ROW(dati_ikm!G9)+36,1,1,"dati_ikm"))="","",INDIRECT(ADDRESS(ROW(dati_ikm!G$5),COLUMN(dati_ikm!G$1)+ROW(dati_ikm!G9)+36,1,1,"dati_ikm")))</f>
        <v/>
      </c>
      <c r="D83" s="84" t="str">
        <f t="shared" ca="1" si="20"/>
        <v/>
      </c>
      <c r="E83" s="85" t="e">
        <f t="shared" ca="1" si="21"/>
        <v>#N/A</v>
      </c>
      <c r="F83" s="116" cm="1">
        <f t="array" aca="1" ref="F83" ca="1">INDIRECT(ADDRESS(ROW(dati_ikm!S$32),COLUMN(dati_ikm!S$1)+ROW(dati_ikm!S9)+12,1,1,"dati_ikm"))</f>
        <v>235</v>
      </c>
      <c r="G83" s="93" t="str">
        <f t="shared" ca="1" si="22"/>
        <v/>
      </c>
      <c r="H83" s="94" t="e">
        <f t="shared" ca="1" si="23"/>
        <v>#N/A</v>
      </c>
      <c r="I83" s="11"/>
      <c r="J83" s="2"/>
      <c r="AJ83" s="63">
        <f ca="1">D88</f>
        <v>203.79054999999994</v>
      </c>
      <c r="AK83" s="61" t="s">
        <v>168</v>
      </c>
      <c r="AL83" s="61"/>
      <c r="AM83" s="61"/>
      <c r="AN83" s="61"/>
      <c r="AO83" s="11"/>
      <c r="AP83" s="2"/>
      <c r="AQ83" s="2"/>
    </row>
    <row r="84" spans="1:43">
      <c r="A84" s="25" t="s">
        <v>150</v>
      </c>
      <c r="B84" s="84">
        <f ca="1">IF(INDIRECT(ADDRESS(ROW(dati_ikm!G$5),COLUMN(dati_ikm!G$1)+ROW(dati_ikm!G10)+24,1,1,"dati_ikm"))="","",INDIRECT(ADDRESS(ROW(dati_ikm!G$5),COLUMN(dati_ikm!G$1)+ROW(dati_ikm!G10)+24,1,1,"dati_ikm")))</f>
        <v>233.04624100000001</v>
      </c>
      <c r="C84" s="84" t="str">
        <f ca="1">IF(INDIRECT(ADDRESS(ROW(dati_ikm!G$5),COLUMN(dati_ikm!G$1)+ROW(dati_ikm!G10)+36,1,1,"dati_ikm"))="","",INDIRECT(ADDRESS(ROW(dati_ikm!G$5),COLUMN(dati_ikm!G$1)+ROW(dati_ikm!G10)+36,1,1,"dati_ikm")))</f>
        <v/>
      </c>
      <c r="D84" s="84" t="str">
        <f t="shared" ca="1" si="20"/>
        <v/>
      </c>
      <c r="E84" s="85" t="e">
        <f t="shared" ca="1" si="21"/>
        <v>#N/A</v>
      </c>
      <c r="F84" s="116" cm="1">
        <f t="array" aca="1" ref="F84" ca="1">INDIRECT(ADDRESS(ROW(dati_ikm!S$32),COLUMN(dati_ikm!S$1)+ROW(dati_ikm!S10)+12,1,1,"dati_ikm"))</f>
        <v>245</v>
      </c>
      <c r="G84" s="93" t="str">
        <f t="shared" ca="1" si="22"/>
        <v/>
      </c>
      <c r="H84" s="94" t="e">
        <f t="shared" ca="1" si="23"/>
        <v>#N/A</v>
      </c>
      <c r="I84" s="11"/>
      <c r="J84" s="2"/>
      <c r="AM84" s="2"/>
      <c r="AN84" s="2"/>
      <c r="AO84" s="2"/>
      <c r="AP84" s="2"/>
      <c r="AQ84" s="2"/>
    </row>
    <row r="85" spans="1:43" ht="18">
      <c r="A85" s="25" t="s">
        <v>151</v>
      </c>
      <c r="B85" s="84">
        <f ca="1">IF(INDIRECT(ADDRESS(ROW(dati_ikm!G$5),COLUMN(dati_ikm!G$1)+ROW(dati_ikm!G11)+24,1,1,"dati_ikm"))="","",INDIRECT(ADDRESS(ROW(dati_ikm!G$5),COLUMN(dati_ikm!G$1)+ROW(dati_ikm!G11)+24,1,1,"dati_ikm")))</f>
        <v>229.98331299999995</v>
      </c>
      <c r="C85" s="84" t="str">
        <f ca="1">IF(INDIRECT(ADDRESS(ROW(dati_ikm!G$5),COLUMN(dati_ikm!G$1)+ROW(dati_ikm!G11)+36,1,1,"dati_ikm"))="","",INDIRECT(ADDRESS(ROW(dati_ikm!G$5),COLUMN(dati_ikm!G$1)+ROW(dati_ikm!G11)+36,1,1,"dati_ikm")))</f>
        <v/>
      </c>
      <c r="D85" s="84" t="str">
        <f t="shared" ca="1" si="20"/>
        <v/>
      </c>
      <c r="E85" s="85" t="e">
        <f t="shared" ca="1" si="21"/>
        <v>#N/A</v>
      </c>
      <c r="F85" s="116" cm="1">
        <f t="array" aca="1" ref="F85" ca="1">INDIRECT(ADDRESS(ROW(dati_ikm!S$32),COLUMN(dati_ikm!S$1)+ROW(dati_ikm!S11)+12,1,1,"dati_ikm"))</f>
        <v>243</v>
      </c>
      <c r="G85" s="93" t="str">
        <f t="shared" ca="1" si="22"/>
        <v/>
      </c>
      <c r="H85" s="94" t="e">
        <f t="shared" ca="1" si="23"/>
        <v>#N/A</v>
      </c>
      <c r="I85" s="11"/>
      <c r="J85" s="2"/>
      <c r="AJ85" s="63">
        <f ca="1">F88</f>
        <v>1662.5</v>
      </c>
      <c r="AK85" s="61" t="s">
        <v>160</v>
      </c>
      <c r="AL85" s="61"/>
      <c r="AM85" s="61"/>
      <c r="AN85" s="61"/>
      <c r="AO85" s="11"/>
      <c r="AP85" s="2"/>
      <c r="AQ85" s="2"/>
    </row>
    <row r="86" spans="1:43" ht="18">
      <c r="A86" s="25" t="s">
        <v>152</v>
      </c>
      <c r="B86" s="84">
        <f ca="1">IF(INDIRECT(ADDRESS(ROW(dati_ikm!G$5),COLUMN(dati_ikm!G$1)+ROW(dati_ikm!G12)+24,1,1,"dati_ikm"))="","",INDIRECT(ADDRESS(ROW(dati_ikm!G$5),COLUMN(dati_ikm!G$1)+ROW(dati_ikm!G12)+24,1,1,"dati_ikm")))</f>
        <v>232.44023599999991</v>
      </c>
      <c r="C86" s="84" t="str">
        <f ca="1">IF(INDIRECT(ADDRESS(ROW(dati_ikm!G$5),COLUMN(dati_ikm!G$1)+ROW(dati_ikm!G12)+36,1,1,"dati_ikm"))="","",INDIRECT(ADDRESS(ROW(dati_ikm!G$5),COLUMN(dati_ikm!G$1)+ROW(dati_ikm!G12)+36,1,1,"dati_ikm")))</f>
        <v/>
      </c>
      <c r="D86" s="84" t="str">
        <f t="shared" ca="1" si="20"/>
        <v/>
      </c>
      <c r="E86" s="85" t="e">
        <f t="shared" ca="1" si="21"/>
        <v>#N/A</v>
      </c>
      <c r="F86" s="116" cm="1">
        <f t="array" aca="1" ref="F86" ca="1">INDIRECT(ADDRESS(ROW(dati_ikm!S$32),COLUMN(dati_ikm!S$1)+ROW(dati_ikm!S12)+12,1,1,"dati_ikm"))</f>
        <v>249.21360000000004</v>
      </c>
      <c r="G86" s="93" t="str">
        <f t="shared" ca="1" si="22"/>
        <v/>
      </c>
      <c r="H86" s="94" t="e">
        <f t="shared" ca="1" si="23"/>
        <v>#N/A</v>
      </c>
      <c r="I86" s="11"/>
      <c r="J86" s="2"/>
      <c r="AJ86" s="63">
        <f ca="1">C88</f>
        <v>1783.93452</v>
      </c>
      <c r="AK86" s="61" t="s">
        <v>161</v>
      </c>
      <c r="AL86" s="61"/>
      <c r="AM86" s="61"/>
      <c r="AN86" s="61"/>
      <c r="AO86" s="11"/>
      <c r="AP86" s="2"/>
      <c r="AQ86" s="2"/>
    </row>
    <row r="87" spans="1:43" ht="18">
      <c r="A87" s="26"/>
      <c r="B87" s="86"/>
      <c r="C87" s="86"/>
      <c r="D87" s="86"/>
      <c r="E87" s="85"/>
      <c r="F87" s="95"/>
      <c r="G87" s="93"/>
      <c r="H87" s="93"/>
      <c r="I87" s="11"/>
      <c r="J87" s="2"/>
      <c r="AJ87" s="64">
        <f ca="1">H80</f>
        <v>95.992085087719275</v>
      </c>
      <c r="AK87" s="61" t="s">
        <v>155</v>
      </c>
      <c r="AL87" s="61"/>
      <c r="AM87" s="61"/>
      <c r="AN87" s="61"/>
      <c r="AO87" s="11"/>
      <c r="AP87" s="2"/>
      <c r="AQ87" s="2"/>
    </row>
    <row r="88" spans="1:43" ht="18">
      <c r="A88" s="22" t="str" cm="1">
        <f t="array" aca="1" ref="A88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(janvāris-augusts)</v>
      </c>
      <c r="B88" s="87">
        <f ca="1">SUM(_xlfn.TAKE(B75:B86,dati_kum!E33))</f>
        <v>1580.1439700000001</v>
      </c>
      <c r="C88" s="87">
        <f ca="1">SUM(C75:C87)</f>
        <v>1783.93452</v>
      </c>
      <c r="D88" s="87">
        <f ca="1">C88-B88</f>
        <v>203.79054999999994</v>
      </c>
      <c r="E88" s="88">
        <f t="shared" ref="E88" ca="1" si="24">(C88/B88)*100-100</f>
        <v>12.896960901606946</v>
      </c>
      <c r="F88" s="96">
        <f ca="1">SUM(_xlfn.TAKE(F75:F86,dati_kum!E33))</f>
        <v>1662.5</v>
      </c>
      <c r="G88" s="97">
        <f t="shared" ref="G88:G89" ca="1" si="25">C88-F88</f>
        <v>121.43452000000002</v>
      </c>
      <c r="H88" s="98">
        <f ca="1">C88/F88*100</f>
        <v>107.30433203007519</v>
      </c>
      <c r="I88" s="11"/>
      <c r="J88" s="2"/>
      <c r="AJ88" s="63">
        <f ca="1">G88</f>
        <v>121.43452000000002</v>
      </c>
      <c r="AK88" s="61" t="s">
        <v>164</v>
      </c>
      <c r="AL88" s="61"/>
      <c r="AM88" s="61"/>
      <c r="AN88" s="61"/>
      <c r="AO88" s="11"/>
      <c r="AP88" s="2"/>
      <c r="AQ88" s="2"/>
    </row>
    <row r="89" spans="1:43" ht="18">
      <c r="A89" s="72" t="s">
        <v>187</v>
      </c>
      <c r="B89" s="102">
        <f ca="1">SUM(B75:B86)</f>
        <v>2500.7322509999999</v>
      </c>
      <c r="C89" s="102">
        <f t="shared" ref="C89" ca="1" si="26">SUM(C75:C86)</f>
        <v>1783.93452</v>
      </c>
      <c r="D89" s="133" t="s">
        <v>179</v>
      </c>
      <c r="E89" s="133" t="s">
        <v>179</v>
      </c>
      <c r="F89" s="103">
        <f ca="1">SUM(F75:F86)</f>
        <v>2634.7136</v>
      </c>
      <c r="G89" s="104">
        <f t="shared" ca="1" si="25"/>
        <v>-850.77908000000002</v>
      </c>
      <c r="H89" s="105">
        <f ca="1">C89/F89*100</f>
        <v>67.708859133683447</v>
      </c>
      <c r="I89" s="11"/>
      <c r="J89" s="2"/>
      <c r="AJ89" s="64">
        <f ca="1">H88-100</f>
        <v>7.3043320300751873</v>
      </c>
      <c r="AK89" s="61" t="s">
        <v>156</v>
      </c>
      <c r="AM89" s="2"/>
      <c r="AN89" s="2"/>
      <c r="AO89" s="11"/>
      <c r="AP89" s="2"/>
      <c r="AQ89" s="2"/>
    </row>
    <row r="90" spans="1:43" s="53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3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3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3" customFormat="1">
      <c r="A94" s="2"/>
      <c r="B94" s="2"/>
      <c r="C94" s="2"/>
      <c r="D94" s="2"/>
      <c r="E94" s="2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2"/>
    </row>
    <row r="95" spans="1:43" s="53" customFormat="1">
      <c r="A95" s="2"/>
      <c r="B95" s="2"/>
      <c r="C95" s="2"/>
      <c r="D95" s="2"/>
      <c r="E95" s="2"/>
      <c r="F95" s="68"/>
      <c r="G95" s="68"/>
      <c r="H95" s="68"/>
      <c r="I95" s="68"/>
      <c r="J95" s="6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3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5">
      <c r="A97" s="27" t="s">
        <v>1</v>
      </c>
      <c r="B97" s="24" t="s">
        <v>184</v>
      </c>
      <c r="C97" s="24" t="s">
        <v>185</v>
      </c>
      <c r="D97" s="16" t="s">
        <v>192</v>
      </c>
      <c r="E97" s="16" t="s">
        <v>191</v>
      </c>
      <c r="F97" s="36" t="s">
        <v>153</v>
      </c>
      <c r="G97" s="16" t="s">
        <v>158</v>
      </c>
      <c r="H97" s="37" t="s">
        <v>157</v>
      </c>
      <c r="J97" s="2"/>
    </row>
    <row r="98" spans="1:43">
      <c r="A98" s="25" t="s">
        <v>141</v>
      </c>
      <c r="B98" s="84">
        <f ca="1">IF(INDIRECT(ADDRESS(ROW(dati_ikm!G$6),COLUMN(dati_ikm!G$1)+ROW(dati_ikm!G1)+24,1,1,"dati_ikm"))="","",INDIRECT(ADDRESS(ROW(dati_ikm!G$6),COLUMN(dati_ikm!G$1)+ROW(dati_ikm!G1)+24,1,1,"dati_ikm")))</f>
        <v>61.791103</v>
      </c>
      <c r="C98" s="84">
        <f ca="1">IF(INDIRECT(ADDRESS(ROW(dati_ikm!G$6),COLUMN(dati_ikm!G$1)+ROW(dati_ikm!G1)+36,1,1,"dati_ikm"))="","",INDIRECT(ADDRESS(ROW(dati_ikm!G$6),COLUMN(dati_ikm!G$1)+ROW(dati_ikm!G1)+36,1,1,"dati_ikm")))</f>
        <v>66.341426999999996</v>
      </c>
      <c r="D98" s="84">
        <f ca="1">IFERROR(C98-B98,"")</f>
        <v>4.5503239999999963</v>
      </c>
      <c r="E98" s="85">
        <f ca="1">IFERROR(((C98/B98)*100-100),NA())</f>
        <v>7.3640439789527647</v>
      </c>
      <c r="F98" s="116" cm="1">
        <f t="array" aca="1" ref="F98" ca="1">INDIRECT(ADDRESS(ROW(dati_ikm!S$27),COLUMN(dati_ikm!S$1)+ROW(dati_ikm!S1)+12,1,1,"dati_ikm"))</f>
        <v>65.2</v>
      </c>
      <c r="G98" s="93">
        <f ca="1">IFERROR(C98-F98,"")</f>
        <v>1.1414269999999931</v>
      </c>
      <c r="H98" s="94">
        <f ca="1">IFERROR(C98/F98*100,NA())</f>
        <v>101.75065490797546</v>
      </c>
      <c r="J98" s="2"/>
    </row>
    <row r="99" spans="1:43">
      <c r="A99" s="25" t="s">
        <v>142</v>
      </c>
      <c r="B99" s="84">
        <f ca="1">IF(INDIRECT(ADDRESS(ROW(dati_ikm!G$6),COLUMN(dati_ikm!G$1)+ROW(dati_ikm!G2)+24,1,1,"dati_ikm"))="","",INDIRECT(ADDRESS(ROW(dati_ikm!G$6),COLUMN(dati_ikm!G$1)+ROW(dati_ikm!G2)+24,1,1,"dati_ikm")))</f>
        <v>19.323077000000005</v>
      </c>
      <c r="C99" s="84">
        <f ca="1">IF(INDIRECT(ADDRESS(ROW(dati_ikm!G$6),COLUMN(dati_ikm!G$1)+ROW(dati_ikm!G2)+36,1,1,"dati_ikm"))="","",INDIRECT(ADDRESS(ROW(dati_ikm!G$6),COLUMN(dati_ikm!G$1)+ROW(dati_ikm!G2)+36,1,1,"dati_ikm")))</f>
        <v>20.88785</v>
      </c>
      <c r="D99" s="84">
        <f t="shared" ref="D99:D109" ca="1" si="27">IFERROR(C99-B99,"")</f>
        <v>1.5647729999999953</v>
      </c>
      <c r="E99" s="85">
        <f t="shared" ref="E99:E109" ca="1" si="28">IFERROR(((C99/B99)*100-100),NA())</f>
        <v>8.097949410438062</v>
      </c>
      <c r="F99" s="116" cm="1">
        <f t="array" aca="1" ref="F99" ca="1">INDIRECT(ADDRESS(ROW(dati_ikm!S$27),COLUMN(dati_ikm!S$1)+ROW(dati_ikm!S2)+12,1,1,"dati_ikm"))</f>
        <v>23.1</v>
      </c>
      <c r="G99" s="93">
        <f t="shared" ref="G99:G109" ca="1" si="29">IFERROR(C99-F99,"")</f>
        <v>-2.2121500000000012</v>
      </c>
      <c r="H99" s="94">
        <f t="shared" ref="H99:H109" ca="1" si="30">IFERROR(C99/F99*100,NA())</f>
        <v>90.423593073593068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60"/>
    </row>
    <row r="100" spans="1:43">
      <c r="A100" s="25" t="s">
        <v>143</v>
      </c>
      <c r="B100" s="84">
        <f ca="1">IF(INDIRECT(ADDRESS(ROW(dati_ikm!G$6),COLUMN(dati_ikm!G$1)+ROW(dati_ikm!G3)+24,1,1,"dati_ikm"))="","",INDIRECT(ADDRESS(ROW(dati_ikm!G$6),COLUMN(dati_ikm!G$1)+ROW(dati_ikm!G3)+24,1,1,"dati_ikm")))</f>
        <v>31.007725999999991</v>
      </c>
      <c r="C100" s="84">
        <f ca="1">IF(INDIRECT(ADDRESS(ROW(dati_ikm!G$6),COLUMN(dati_ikm!G$1)+ROW(dati_ikm!G3)+36,1,1,"dati_ikm"))="","",INDIRECT(ADDRESS(ROW(dati_ikm!G$6),COLUMN(dati_ikm!G$1)+ROW(dati_ikm!G3)+36,1,1,"dati_ikm")))</f>
        <v>24.280712000000008</v>
      </c>
      <c r="D100" s="84">
        <f t="shared" ca="1" si="27"/>
        <v>-6.7270139999999827</v>
      </c>
      <c r="E100" s="85">
        <f t="shared" ca="1" si="28"/>
        <v>-21.694638297564879</v>
      </c>
      <c r="F100" s="116" cm="1">
        <f t="array" aca="1" ref="F100" ca="1">INDIRECT(ADDRESS(ROW(dati_ikm!S$27),COLUMN(dati_ikm!S$1)+ROW(dati_ikm!S3)+12,1,1,"dati_ikm"))</f>
        <v>34.1</v>
      </c>
      <c r="G100" s="93">
        <f t="shared" ca="1" si="29"/>
        <v>-9.8192879999999931</v>
      </c>
      <c r="H100" s="94">
        <f t="shared" ca="1" si="30"/>
        <v>71.204434017595332</v>
      </c>
      <c r="I100" s="11"/>
      <c r="J100" s="61"/>
      <c r="K100" s="61"/>
      <c r="L100" s="61"/>
      <c r="AJ100" s="11"/>
    </row>
    <row r="101" spans="1:43">
      <c r="A101" s="25" t="s">
        <v>144</v>
      </c>
      <c r="B101" s="84">
        <f ca="1">IF(INDIRECT(ADDRESS(ROW(dati_ikm!G$6),COLUMN(dati_ikm!G$1)+ROW(dati_ikm!G4)+24,1,1,"dati_ikm"))="","",INDIRECT(ADDRESS(ROW(dati_ikm!G$6),COLUMN(dati_ikm!G$1)+ROW(dati_ikm!G4)+24,1,1,"dati_ikm")))</f>
        <v>47.875981999999993</v>
      </c>
      <c r="C101" s="84">
        <f ca="1">IF(INDIRECT(ADDRESS(ROW(dati_ikm!G$6),COLUMN(dati_ikm!G$1)+ROW(dati_ikm!G4)+36,1,1,"dati_ikm"))="","",INDIRECT(ADDRESS(ROW(dati_ikm!G$6),COLUMN(dati_ikm!G$1)+ROW(dati_ikm!G4)+36,1,1,"dati_ikm")))</f>
        <v>105.695632</v>
      </c>
      <c r="D101" s="84">
        <f t="shared" ca="1" si="27"/>
        <v>57.81965000000001</v>
      </c>
      <c r="E101" s="85">
        <f t="shared" ca="1" si="28"/>
        <v>120.76963768596957</v>
      </c>
      <c r="F101" s="116" cm="1">
        <f t="array" aca="1" ref="F101" ca="1">INDIRECT(ADDRESS(ROW(dati_ikm!S$27),COLUMN(dati_ikm!S$1)+ROW(dati_ikm!S4)+12,1,1,"dati_ikm"))</f>
        <v>52.2</v>
      </c>
      <c r="G101" s="93">
        <f t="shared" ca="1" si="29"/>
        <v>53.495632000000001</v>
      </c>
      <c r="H101" s="94">
        <f t="shared" ca="1" si="30"/>
        <v>202.48205363984675</v>
      </c>
      <c r="I101" s="11"/>
      <c r="J101" s="61"/>
      <c r="K101" s="61"/>
      <c r="L101" s="6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75">
      <c r="A102" s="25" t="s">
        <v>145</v>
      </c>
      <c r="B102" s="84">
        <f ca="1">IF(INDIRECT(ADDRESS(ROW(dati_ikm!G$6),COLUMN(dati_ikm!G$1)+ROW(dati_ikm!G5)+24,1,1,"dati_ikm"))="","",INDIRECT(ADDRESS(ROW(dati_ikm!G$6),COLUMN(dati_ikm!G$1)+ROW(dati_ikm!G5)+24,1,1,"dati_ikm")))</f>
        <v>50.344546000000008</v>
      </c>
      <c r="C102" s="84">
        <f ca="1">IF(INDIRECT(ADDRESS(ROW(dati_ikm!G$6),COLUMN(dati_ikm!G$1)+ROW(dati_ikm!G5)+36,1,1,"dati_ikm"))="","",INDIRECT(ADDRESS(ROW(dati_ikm!G$6),COLUMN(dati_ikm!G$1)+ROW(dati_ikm!G5)+36,1,1,"dati_ikm")))</f>
        <v>87.686189000000013</v>
      </c>
      <c r="D102" s="84">
        <f t="shared" ca="1" si="27"/>
        <v>37.341643000000005</v>
      </c>
      <c r="E102" s="85">
        <f t="shared" ca="1" si="28"/>
        <v>74.172171499967448</v>
      </c>
      <c r="F102" s="116" cm="1">
        <f t="array" aca="1" ref="F102" ca="1">INDIRECT(ADDRESS(ROW(dati_ikm!S$27),COLUMN(dati_ikm!S$1)+ROW(dati_ikm!S5)+12,1,1,"dati_ikm"))</f>
        <v>91.3</v>
      </c>
      <c r="G102" s="93">
        <f t="shared" ca="1" si="29"/>
        <v>-3.6138109999999841</v>
      </c>
      <c r="H102" s="94">
        <f t="shared" ca="1" si="30"/>
        <v>96.04182803943047</v>
      </c>
      <c r="I102" s="11"/>
      <c r="J102" s="2"/>
      <c r="AK102" s="62" t="s">
        <v>53</v>
      </c>
    </row>
    <row r="103" spans="1:43" ht="18">
      <c r="A103" s="25" t="s">
        <v>146</v>
      </c>
      <c r="B103" s="84">
        <f ca="1">IF(INDIRECT(ADDRESS(ROW(dati_ikm!G$6),COLUMN(dati_ikm!G$1)+ROW(dati_ikm!G6)+24,1,1,"dati_ikm"))="","",INDIRECT(ADDRESS(ROW(dati_ikm!G$6),COLUMN(dati_ikm!G$1)+ROW(dati_ikm!G6)+24,1,1,"dati_ikm")))</f>
        <v>121.503208</v>
      </c>
      <c r="C103" s="84">
        <f ca="1">IF(INDIRECT(ADDRESS(ROW(dati_ikm!G$6),COLUMN(dati_ikm!G$1)+ROW(dati_ikm!G6)+36,1,1,"dati_ikm"))="","",INDIRECT(ADDRESS(ROW(dati_ikm!G$6),COLUMN(dati_ikm!G$1)+ROW(dati_ikm!G6)+36,1,1,"dati_ikm")))</f>
        <v>145.37870299999997</v>
      </c>
      <c r="D103" s="84">
        <f t="shared" ca="1" si="27"/>
        <v>23.875494999999972</v>
      </c>
      <c r="E103" s="85">
        <f t="shared" ca="1" si="28"/>
        <v>19.650094341541973</v>
      </c>
      <c r="F103" s="116" cm="1">
        <f t="array" aca="1" ref="F103" ca="1">INDIRECT(ADDRESS(ROW(dati_ikm!S$27),COLUMN(dati_ikm!S$1)+ROW(dati_ikm!S6)+12,1,1,"dati_ikm"))</f>
        <v>159.4</v>
      </c>
      <c r="G103" s="93">
        <f t="shared" ca="1" si="29"/>
        <v>-14.021297000000033</v>
      </c>
      <c r="H103" s="94">
        <f t="shared" ca="1" si="30"/>
        <v>91.203703262233361</v>
      </c>
      <c r="I103" s="11"/>
      <c r="J103" s="2"/>
      <c r="AJ103" s="63">
        <f ca="1">F112</f>
        <v>697.84245200000009</v>
      </c>
      <c r="AK103" s="61" t="s">
        <v>159</v>
      </c>
      <c r="AL103" s="61"/>
      <c r="AM103" s="61"/>
      <c r="AN103" s="61"/>
      <c r="AO103" s="11"/>
      <c r="AP103" s="2"/>
      <c r="AQ103" s="2"/>
    </row>
    <row r="104" spans="1:43" ht="18">
      <c r="A104" s="25" t="s">
        <v>147</v>
      </c>
      <c r="B104" s="84">
        <f ca="1">IF(INDIRECT(ADDRESS(ROW(dati_ikm!G$6),COLUMN(dati_ikm!G$1)+ROW(dati_ikm!G7)+24,1,1,"dati_ikm"))="","",INDIRECT(ADDRESS(ROW(dati_ikm!G$6),COLUMN(dati_ikm!G$1)+ROW(dati_ikm!G7)+24,1,1,"dati_ikm")))</f>
        <v>36.143714999999986</v>
      </c>
      <c r="C104" s="84">
        <f ca="1">IF(INDIRECT(ADDRESS(ROW(dati_ikm!G$6),COLUMN(dati_ikm!G$1)+ROW(dati_ikm!G7)+36,1,1,"dati_ikm"))="","",INDIRECT(ADDRESS(ROW(dati_ikm!G$6),COLUMN(dati_ikm!G$1)+ROW(dati_ikm!G7)+36,1,1,"dati_ikm")))</f>
        <v>46.37264399999998</v>
      </c>
      <c r="D104" s="84">
        <f t="shared" ca="1" si="27"/>
        <v>10.228928999999994</v>
      </c>
      <c r="E104" s="85">
        <f t="shared" ca="1" si="28"/>
        <v>28.300712862526723</v>
      </c>
      <c r="F104" s="116" cm="1">
        <f t="array" aca="1" ref="F104" ca="1">INDIRECT(ADDRESS(ROW(dati_ikm!S$27),COLUMN(dati_ikm!S$1)+ROW(dati_ikm!S7)+12,1,1,"dati_ikm"))</f>
        <v>75.3</v>
      </c>
      <c r="G104" s="93">
        <f t="shared" ca="1" si="29"/>
        <v>-28.927356000000017</v>
      </c>
      <c r="H104" s="94">
        <f t="shared" ca="1" si="30"/>
        <v>61.583856573705155</v>
      </c>
      <c r="I104" s="11"/>
      <c r="J104" s="2"/>
      <c r="AJ104" s="64">
        <f ca="1">H112</f>
        <v>76.491478050693303</v>
      </c>
      <c r="AK104" s="61" t="s">
        <v>154</v>
      </c>
      <c r="AL104" s="61"/>
      <c r="AM104" s="61"/>
      <c r="AN104" s="61"/>
      <c r="AO104" s="11"/>
      <c r="AP104" s="2"/>
      <c r="AQ104" s="2"/>
    </row>
    <row r="105" spans="1:43" ht="18">
      <c r="A105" s="25" t="s">
        <v>148</v>
      </c>
      <c r="B105" s="84">
        <f ca="1">IF(INDIRECT(ADDRESS(ROW(dati_ikm!G$6),COLUMN(dati_ikm!G$1)+ROW(dati_ikm!G8)+24,1,1,"dati_ikm"))="","",INDIRECT(ADDRESS(ROW(dati_ikm!G$6),COLUMN(dati_ikm!G$1)+ROW(dati_ikm!G8)+24,1,1,"dati_ikm")))</f>
        <v>32.975626000000034</v>
      </c>
      <c r="C105" s="84">
        <f ca="1">IF(INDIRECT(ADDRESS(ROW(dati_ikm!G$6),COLUMN(dati_ikm!G$1)+ROW(dati_ikm!G8)+36,1,1,"dati_ikm"))="","",INDIRECT(ADDRESS(ROW(dati_ikm!G$6),COLUMN(dati_ikm!G$1)+ROW(dati_ikm!G8)+36,1,1,"dati_ikm")))</f>
        <v>37.146848999999975</v>
      </c>
      <c r="D105" s="84">
        <f t="shared" ca="1" si="27"/>
        <v>4.1712229999999408</v>
      </c>
      <c r="E105" s="85">
        <f t="shared" ca="1" si="28"/>
        <v>12.649412629800992</v>
      </c>
      <c r="F105" s="116" cm="1">
        <f t="array" aca="1" ref="F105" ca="1">INDIRECT(ADDRESS(ROW(dati_ikm!S$27),COLUMN(dati_ikm!S$1)+ROW(dati_ikm!S8)+12,1,1,"dati_ikm"))</f>
        <v>71.2</v>
      </c>
      <c r="G105" s="93">
        <f t="shared" ca="1" si="29"/>
        <v>-34.053151000000028</v>
      </c>
      <c r="H105" s="94">
        <f t="shared" ca="1" si="30"/>
        <v>52.172540730337033</v>
      </c>
      <c r="I105" s="11"/>
      <c r="J105" s="2"/>
      <c r="AJ105" s="64">
        <f ca="1">E111</f>
        <v>33.126339862950061</v>
      </c>
      <c r="AK105" s="61" t="s">
        <v>169</v>
      </c>
      <c r="AL105" s="61"/>
      <c r="AM105" s="61"/>
      <c r="AN105" s="61"/>
      <c r="AO105" s="11"/>
      <c r="AP105" s="2"/>
      <c r="AQ105" s="2"/>
    </row>
    <row r="106" spans="1:43" ht="18">
      <c r="A106" s="25" t="s">
        <v>149</v>
      </c>
      <c r="B106" s="84">
        <f ca="1">IF(INDIRECT(ADDRESS(ROW(dati_ikm!G$6),COLUMN(dati_ikm!G$1)+ROW(dati_ikm!G9)+24,1,1,"dati_ikm"))="","",INDIRECT(ADDRESS(ROW(dati_ikm!G$6),COLUMN(dati_ikm!G$1)+ROW(dati_ikm!G9)+24,1,1,"dati_ikm")))</f>
        <v>53.221684999999979</v>
      </c>
      <c r="C106" s="84" t="str">
        <f ca="1">IF(INDIRECT(ADDRESS(ROW(dati_ikm!G$6),COLUMN(dati_ikm!G$1)+ROW(dati_ikm!G9)+36,1,1,"dati_ikm"))="","",INDIRECT(ADDRESS(ROW(dati_ikm!G$6),COLUMN(dati_ikm!G$1)+ROW(dati_ikm!G9)+36,1,1,"dati_ikm")))</f>
        <v/>
      </c>
      <c r="D106" s="84" t="str">
        <f t="shared" ca="1" si="27"/>
        <v/>
      </c>
      <c r="E106" s="85" t="e">
        <f t="shared" ca="1" si="28"/>
        <v>#N/A</v>
      </c>
      <c r="F106" s="116" cm="1">
        <f t="array" aca="1" ref="F106" ca="1">INDIRECT(ADDRESS(ROW(dati_ikm!S$27),COLUMN(dati_ikm!S$1)+ROW(dati_ikm!S9)+12,1,1,"dati_ikm"))</f>
        <v>30.1</v>
      </c>
      <c r="G106" s="93" t="str">
        <f t="shared" ca="1" si="29"/>
        <v/>
      </c>
      <c r="H106" s="94" t="e">
        <f t="shared" ca="1" si="30"/>
        <v>#N/A</v>
      </c>
      <c r="I106" s="11"/>
      <c r="J106" s="2"/>
      <c r="AJ106" s="63">
        <f ca="1">D111</f>
        <v>132.82502299999993</v>
      </c>
      <c r="AK106" s="61" t="s">
        <v>170</v>
      </c>
      <c r="AL106" s="61"/>
      <c r="AM106" s="61"/>
      <c r="AN106" s="61"/>
      <c r="AO106" s="11"/>
      <c r="AP106" s="2"/>
      <c r="AQ106" s="2"/>
    </row>
    <row r="107" spans="1:43">
      <c r="A107" s="25" t="s">
        <v>150</v>
      </c>
      <c r="B107" s="84">
        <f ca="1">IF(INDIRECT(ADDRESS(ROW(dati_ikm!G$6),COLUMN(dati_ikm!G$1)+ROW(dati_ikm!G10)+24,1,1,"dati_ikm"))="","",INDIRECT(ADDRESS(ROW(dati_ikm!G$6),COLUMN(dati_ikm!G$1)+ROW(dati_ikm!G10)+24,1,1,"dati_ikm")))</f>
        <v>27.909649000000002</v>
      </c>
      <c r="C107" s="84" t="str">
        <f ca="1">IF(INDIRECT(ADDRESS(ROW(dati_ikm!G$6),COLUMN(dati_ikm!G$1)+ROW(dati_ikm!G10)+36,1,1,"dati_ikm"))="","",INDIRECT(ADDRESS(ROW(dati_ikm!G$6),COLUMN(dati_ikm!G$1)+ROW(dati_ikm!G10)+36,1,1,"dati_ikm")))</f>
        <v/>
      </c>
      <c r="D107" s="84" t="str">
        <f t="shared" ca="1" si="27"/>
        <v/>
      </c>
      <c r="E107" s="85" t="e">
        <f t="shared" ca="1" si="28"/>
        <v>#N/A</v>
      </c>
      <c r="F107" s="116" cm="1">
        <f t="array" aca="1" ref="F107" ca="1">INDIRECT(ADDRESS(ROW(dati_ikm!S$27),COLUMN(dati_ikm!S$1)+ROW(dati_ikm!S10)+12,1,1,"dati_ikm"))</f>
        <v>30.1</v>
      </c>
      <c r="G107" s="93" t="str">
        <f t="shared" ca="1" si="29"/>
        <v/>
      </c>
      <c r="H107" s="94" t="e">
        <f t="shared" ca="1" si="30"/>
        <v>#N/A</v>
      </c>
      <c r="I107" s="11"/>
      <c r="J107" s="2"/>
      <c r="AM107" s="2"/>
      <c r="AN107" s="2"/>
      <c r="AO107" s="2"/>
      <c r="AP107" s="2"/>
      <c r="AQ107" s="2"/>
    </row>
    <row r="108" spans="1:43" ht="18">
      <c r="A108" s="25" t="s">
        <v>151</v>
      </c>
      <c r="B108" s="84">
        <f ca="1">IF(INDIRECT(ADDRESS(ROW(dati_ikm!G$6),COLUMN(dati_ikm!G$1)+ROW(dati_ikm!G11)+24,1,1,"dati_ikm"))="","",INDIRECT(ADDRESS(ROW(dati_ikm!G$6),COLUMN(dati_ikm!G$1)+ROW(dati_ikm!G11)+24,1,1,"dati_ikm")))</f>
        <v>35.854767000000038</v>
      </c>
      <c r="C108" s="84" t="str">
        <f ca="1">IF(INDIRECT(ADDRESS(ROW(dati_ikm!G$6),COLUMN(dati_ikm!G$1)+ROW(dati_ikm!G11)+36,1,1,"dati_ikm"))="","",INDIRECT(ADDRESS(ROW(dati_ikm!G$6),COLUMN(dati_ikm!G$1)+ROW(dati_ikm!G11)+36,1,1,"dati_ikm")))</f>
        <v/>
      </c>
      <c r="D108" s="84" t="str">
        <f t="shared" ca="1" si="27"/>
        <v/>
      </c>
      <c r="E108" s="85" t="e">
        <f t="shared" ca="1" si="28"/>
        <v>#N/A</v>
      </c>
      <c r="F108" s="116" cm="1">
        <f t="array" aca="1" ref="F108" ca="1">INDIRECT(ADDRESS(ROW(dati_ikm!S$27),COLUMN(dati_ikm!S$1)+ROW(dati_ikm!S11)+12,1,1,"dati_ikm"))</f>
        <v>30.1</v>
      </c>
      <c r="G108" s="93" t="str">
        <f t="shared" ca="1" si="29"/>
        <v/>
      </c>
      <c r="H108" s="94" t="e">
        <f t="shared" ca="1" si="30"/>
        <v>#N/A</v>
      </c>
      <c r="I108" s="11"/>
      <c r="J108" s="2"/>
      <c r="AJ108" s="63">
        <f ca="1">F111</f>
        <v>571.80000000000007</v>
      </c>
      <c r="AK108" s="61" t="s">
        <v>160</v>
      </c>
      <c r="AL108" s="61"/>
      <c r="AM108" s="61"/>
      <c r="AN108" s="61"/>
      <c r="AO108" s="11"/>
      <c r="AP108" s="2"/>
      <c r="AQ108" s="2"/>
    </row>
    <row r="109" spans="1:43" ht="18">
      <c r="A109" s="25" t="s">
        <v>152</v>
      </c>
      <c r="B109" s="84">
        <f ca="1">IF(INDIRECT(ADDRESS(ROW(dati_ikm!G$6),COLUMN(dati_ikm!G$1)+ROW(dati_ikm!G12)+24,1,1,"dati_ikm"))="","",INDIRECT(ADDRESS(ROW(dati_ikm!G$6),COLUMN(dati_ikm!G$1)+ROW(dati_ikm!G12)+24,1,1,"dati_ikm")))</f>
        <v>26.856985000000009</v>
      </c>
      <c r="C109" s="84" t="str">
        <f ca="1">IF(INDIRECT(ADDRESS(ROW(dati_ikm!G$6),COLUMN(dati_ikm!G$1)+ROW(dati_ikm!G12)+36,1,1,"dati_ikm"))="","",INDIRECT(ADDRESS(ROW(dati_ikm!G$6),COLUMN(dati_ikm!G$1)+ROW(dati_ikm!G12)+36,1,1,"dati_ikm")))</f>
        <v/>
      </c>
      <c r="D109" s="84" t="str">
        <f t="shared" ca="1" si="27"/>
        <v/>
      </c>
      <c r="E109" s="85" t="e">
        <f t="shared" ca="1" si="28"/>
        <v>#N/A</v>
      </c>
      <c r="F109" s="116" cm="1">
        <f t="array" aca="1" ref="F109" ca="1">INDIRECT(ADDRESS(ROW(dati_ikm!S$27),COLUMN(dati_ikm!S$1)+ROW(dati_ikm!S12)+12,1,1,"dati_ikm"))</f>
        <v>35.742451999999957</v>
      </c>
      <c r="G109" s="93" t="str">
        <f t="shared" ca="1" si="29"/>
        <v/>
      </c>
      <c r="H109" s="94" t="e">
        <f t="shared" ca="1" si="30"/>
        <v>#N/A</v>
      </c>
      <c r="I109" s="11"/>
      <c r="J109" s="2"/>
      <c r="AJ109" s="63">
        <f ca="1">C111</f>
        <v>533.79000599999995</v>
      </c>
      <c r="AK109" s="61" t="s">
        <v>161</v>
      </c>
      <c r="AL109" s="61"/>
      <c r="AM109" s="61"/>
      <c r="AN109" s="61"/>
      <c r="AO109" s="11"/>
      <c r="AP109" s="2"/>
      <c r="AQ109" s="2"/>
    </row>
    <row r="110" spans="1:43" ht="18">
      <c r="A110" s="26"/>
      <c r="B110" s="86"/>
      <c r="C110" s="86"/>
      <c r="D110" s="86"/>
      <c r="E110" s="85"/>
      <c r="F110" s="95"/>
      <c r="G110" s="93"/>
      <c r="H110" s="93"/>
      <c r="I110" s="11"/>
      <c r="J110" s="2"/>
      <c r="AJ110" s="64">
        <f ca="1">H103</f>
        <v>91.203703262233361</v>
      </c>
      <c r="AK110" s="61" t="s">
        <v>155</v>
      </c>
      <c r="AL110" s="61"/>
      <c r="AM110" s="61"/>
      <c r="AN110" s="61"/>
      <c r="AO110" s="11"/>
      <c r="AP110" s="2"/>
      <c r="AQ110" s="2"/>
    </row>
    <row r="111" spans="1:43" ht="18">
      <c r="A111" s="22" t="str" cm="1">
        <f t="array" aca="1" ref="A111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(janvāris-augusts)</v>
      </c>
      <c r="B111" s="87">
        <f ca="1">SUM(_xlfn.TAKE(B98:B109,dati_kum!E33))</f>
        <v>400.96498300000002</v>
      </c>
      <c r="C111" s="87">
        <f ca="1">SUM(C98:C110)</f>
        <v>533.79000599999995</v>
      </c>
      <c r="D111" s="87">
        <f ca="1">C111-B111</f>
        <v>132.82502299999993</v>
      </c>
      <c r="E111" s="88">
        <f t="shared" ref="E111" ca="1" si="31">(C111/B111)*100-100</f>
        <v>33.126339862950061</v>
      </c>
      <c r="F111" s="96">
        <f ca="1">SUM(_xlfn.TAKE(F98:F109,dati_kum!E33))</f>
        <v>571.80000000000007</v>
      </c>
      <c r="G111" s="97">
        <f t="shared" ref="G111:G112" ca="1" si="32">C111-F111</f>
        <v>-38.00999400000012</v>
      </c>
      <c r="H111" s="98">
        <f ca="1">C111/F111*100</f>
        <v>93.352571878279093</v>
      </c>
      <c r="I111" s="11"/>
      <c r="J111" s="2"/>
      <c r="AJ111" s="63">
        <f ca="1">G111</f>
        <v>-38.00999400000012</v>
      </c>
      <c r="AK111" s="61" t="s">
        <v>164</v>
      </c>
      <c r="AL111" s="61"/>
      <c r="AM111" s="61"/>
      <c r="AN111" s="61"/>
      <c r="AO111" s="11"/>
      <c r="AP111" s="2"/>
      <c r="AQ111" s="2"/>
    </row>
    <row r="112" spans="1:43" ht="18">
      <c r="A112" s="28" t="s">
        <v>187</v>
      </c>
      <c r="B112" s="91">
        <f ca="1">SUM(B98:B109)</f>
        <v>544.80806900000005</v>
      </c>
      <c r="C112" s="91">
        <f t="shared" ref="C112" ca="1" si="33">SUM(C98:C109)</f>
        <v>533.79000599999995</v>
      </c>
      <c r="D112" s="133" t="s">
        <v>179</v>
      </c>
      <c r="E112" s="133" t="s">
        <v>179</v>
      </c>
      <c r="F112" s="99">
        <f ca="1">SUM(F98:F109)</f>
        <v>697.84245200000009</v>
      </c>
      <c r="G112" s="100">
        <f t="shared" ca="1" si="32"/>
        <v>-164.05244600000015</v>
      </c>
      <c r="H112" s="101">
        <f ca="1">C112/F112*100</f>
        <v>76.491478050693303</v>
      </c>
      <c r="I112" s="11"/>
      <c r="J112" s="2"/>
      <c r="AJ112" s="64">
        <f ca="1">H111-100</f>
        <v>-6.6474281217209068</v>
      </c>
      <c r="AK112" s="61" t="s">
        <v>156</v>
      </c>
      <c r="AM112" s="2"/>
      <c r="AN112" s="2"/>
      <c r="AO112" s="11"/>
      <c r="AP112" s="2"/>
      <c r="AQ112" s="2"/>
    </row>
    <row r="113" spans="1:38" s="53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3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3" customFormat="1">
      <c r="A115" s="68"/>
      <c r="B115" s="68"/>
      <c r="C115" s="68"/>
      <c r="D115" s="68"/>
      <c r="E115" s="2"/>
      <c r="F115" s="68"/>
      <c r="G115" s="68"/>
      <c r="H115" s="68"/>
      <c r="I115" s="6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3" customFormat="1">
      <c r="A116" s="2"/>
      <c r="B116" s="2"/>
      <c r="C116" s="2"/>
      <c r="D116" s="2"/>
      <c r="E116" s="2"/>
      <c r="F116" s="2"/>
      <c r="G116" s="5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3" customFormat="1">
      <c r="A117" s="2"/>
      <c r="B117" s="2"/>
      <c r="C117" s="2"/>
      <c r="D117" s="2"/>
      <c r="E117" s="2"/>
      <c r="F117" s="2"/>
      <c r="G117" s="5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3" customFormat="1">
      <c r="A118" s="2"/>
      <c r="B118" s="2"/>
      <c r="C118" s="2"/>
      <c r="D118" s="2"/>
      <c r="E118" s="2"/>
      <c r="F118" s="2"/>
      <c r="G118" s="5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3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3" customFormat="1" ht="45">
      <c r="A120" s="27" t="s">
        <v>1</v>
      </c>
      <c r="B120" s="24" t="s">
        <v>184</v>
      </c>
      <c r="C120" s="24" t="s">
        <v>185</v>
      </c>
      <c r="D120" s="16" t="s">
        <v>192</v>
      </c>
      <c r="E120" s="16" t="s">
        <v>191</v>
      </c>
      <c r="F120" s="73" t="s">
        <v>153</v>
      </c>
      <c r="G120" s="39" t="s">
        <v>158</v>
      </c>
      <c r="H120" s="74" t="s">
        <v>157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3" customFormat="1">
      <c r="A121" s="25" t="s">
        <v>141</v>
      </c>
      <c r="B121" s="84">
        <f ca="1">IF(INDIRECT(ADDRESS(ROW(dati_ikm!G$12),COLUMN(dati_ikm!G$1)+ROW(dati_ikm!G1)+24,1,1,"dati_ikm"))="","",INDIRECT(ADDRESS(ROW(dati_ikm!G$12),COLUMN(dati_ikm!G$1)+ROW(dati_ikm!G1)+24,1,1,"dati_ikm")))</f>
        <v>101.657421</v>
      </c>
      <c r="C121" s="84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D121" s="84">
        <f ca="1">IFERROR(C121-B121,"")</f>
        <v>-0.87385500000000604</v>
      </c>
      <c r="E121" s="85">
        <f ca="1">IFERROR(((C121/B121)*100-100),NA())</f>
        <v>-0.85960768176481395</v>
      </c>
      <c r="F121" s="116" cm="1">
        <f t="array" aca="1" ref="F121" ca="1">INDIRECT(ADDRESS(ROW(dati_ikm!S$29),COLUMN(dati_ikm!S$1)+ROW(dati_ikm!S1)+12,1,1,"dati_ikm"))</f>
        <v>103.70599999999999</v>
      </c>
      <c r="G121" s="93">
        <f ca="1">IFERROR(C121-F121,"")</f>
        <v>-2.9224339999999955</v>
      </c>
      <c r="H121" s="94">
        <f ca="1">IFERROR(C121/F121*100,NA())</f>
        <v>97.182001041405513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3" customFormat="1">
      <c r="A122" s="25" t="s">
        <v>142</v>
      </c>
      <c r="B122" s="84">
        <f ca="1">IF(INDIRECT(ADDRESS(ROW(dati_ikm!G$12),COLUMN(dati_ikm!G$1)+ROW(dati_ikm!G2)+24,1,1,"dati_ikm"))="","",INDIRECT(ADDRESS(ROW(dati_ikm!G$12),COLUMN(dati_ikm!G$1)+ROW(dati_ikm!G2)+24,1,1,"dati_ikm")))</f>
        <v>85.200087999999994</v>
      </c>
      <c r="C122" s="84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D122" s="84">
        <f t="shared" ref="D122:D132" ca="1" si="34">IFERROR(C122-B122,"")</f>
        <v>5.8328120000000041</v>
      </c>
      <c r="E122" s="85">
        <f t="shared" ref="E122:E132" ca="1" si="35">IFERROR(((C122/B122)*100-100),NA())</f>
        <v>6.8460164031755539</v>
      </c>
      <c r="F122" s="116" cm="1">
        <f t="array" aca="1" ref="F122" ca="1">INDIRECT(ADDRESS(ROW(dati_ikm!S$29),COLUMN(dati_ikm!S$1)+ROW(dati_ikm!S2)+12,1,1,"dati_ikm"))</f>
        <v>89.260999999999996</v>
      </c>
      <c r="G122" s="93">
        <f t="shared" ref="G122:G132" ca="1" si="36">IFERROR(C122-F122,"")</f>
        <v>1.7719000000000023</v>
      </c>
      <c r="H122" s="94">
        <f t="shared" ref="H122:H132" ca="1" si="37">IFERROR(C122/F122*100,NA())</f>
        <v>101.98507746944354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3" customFormat="1">
      <c r="A123" s="25" t="s">
        <v>143</v>
      </c>
      <c r="B123" s="84">
        <f ca="1">IF(INDIRECT(ADDRESS(ROW(dati_ikm!G$12),COLUMN(dati_ikm!G$1)+ROW(dati_ikm!G3)+24,1,1,"dati_ikm"))="","",INDIRECT(ADDRESS(ROW(dati_ikm!G$12),COLUMN(dati_ikm!G$1)+ROW(dati_ikm!G3)+24,1,1,"dati_ikm")))</f>
        <v>92.239321000000018</v>
      </c>
      <c r="C123" s="84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D123" s="84">
        <f t="shared" ca="1" si="34"/>
        <v>-8.9669779999999832</v>
      </c>
      <c r="E123" s="85">
        <f t="shared" ca="1" si="35"/>
        <v>-9.7214267221242778</v>
      </c>
      <c r="F123" s="116" cm="1">
        <f t="array" aca="1" ref="F123" ca="1">INDIRECT(ADDRESS(ROW(dati_ikm!S$29),COLUMN(dati_ikm!S$1)+ROW(dati_ikm!S3)+12,1,1,"dati_ikm"))</f>
        <v>86.800999999999988</v>
      </c>
      <c r="G123" s="93">
        <f t="shared" ca="1" si="36"/>
        <v>-3.5286569999999529</v>
      </c>
      <c r="H123" s="94">
        <f t="shared" ca="1" si="37"/>
        <v>95.934773792928709</v>
      </c>
      <c r="I123" s="11"/>
      <c r="J123" s="61"/>
      <c r="K123" s="61"/>
      <c r="L123" s="6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3" customFormat="1">
      <c r="A124" s="25" t="s">
        <v>144</v>
      </c>
      <c r="B124" s="84">
        <f ca="1">IF(INDIRECT(ADDRESS(ROW(dati_ikm!G$12),COLUMN(dati_ikm!G$1)+ROW(dati_ikm!G4)+24,1,1,"dati_ikm"))="","",INDIRECT(ADDRESS(ROW(dati_ikm!G$12),COLUMN(dati_ikm!G$1)+ROW(dati_ikm!G4)+24,1,1,"dati_ikm")))</f>
        <v>93.143621999999993</v>
      </c>
      <c r="C124" s="84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D124" s="84">
        <f t="shared" ca="1" si="34"/>
        <v>5.0350029999999606</v>
      </c>
      <c r="E124" s="85">
        <f t="shared" ca="1" si="35"/>
        <v>5.4056336782779937</v>
      </c>
      <c r="F124" s="116" cm="1">
        <f t="array" aca="1" ref="F124" ca="1">INDIRECT(ADDRESS(ROW(dati_ikm!S$29),COLUMN(dati_ikm!S$1)+ROW(dati_ikm!S4)+12,1,1,"dati_ikm"))</f>
        <v>105.86043097871017</v>
      </c>
      <c r="G124" s="93">
        <f t="shared" ca="1" si="36"/>
        <v>-7.6818059787102158</v>
      </c>
      <c r="H124" s="94">
        <f t="shared" ca="1" si="37"/>
        <v>92.743458620289275</v>
      </c>
      <c r="I124" s="11"/>
      <c r="J124" s="61"/>
      <c r="K124" s="61"/>
      <c r="L124" s="6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3" customFormat="1">
      <c r="A125" s="25" t="s">
        <v>145</v>
      </c>
      <c r="B125" s="84">
        <f ca="1">IF(INDIRECT(ADDRESS(ROW(dati_ikm!G$12),COLUMN(dati_ikm!G$1)+ROW(dati_ikm!G5)+24,1,1,"dati_ikm"))="","",INDIRECT(ADDRESS(ROW(dati_ikm!G$12),COLUMN(dati_ikm!G$1)+ROW(dati_ikm!G5)+24,1,1,"dati_ikm")))</f>
        <v>94.581914999999981</v>
      </c>
      <c r="C125" s="84">
        <f ca="1">IF(INDIRECT(ADDRESS(ROW(dati_ikm!G$12),COLUMN(dati_ikm!G$1)+ROW(dati_ikm!G5)+36,1,1,"dati_ikm"))="","",INDIRECT(ADDRESS(ROW(dati_ikm!G$12),COLUMN(dati_ikm!G$1)+ROW(dati_ikm!G5)+36,1,1,"dati_ikm")))</f>
        <v>97.76223600000003</v>
      </c>
      <c r="D125" s="84">
        <f t="shared" ca="1" si="34"/>
        <v>3.180321000000049</v>
      </c>
      <c r="E125" s="85">
        <f t="shared" ca="1" si="35"/>
        <v>3.3625043434572603</v>
      </c>
      <c r="F125" s="116" cm="1">
        <f t="array" aca="1" ref="F125" ca="1">INDIRECT(ADDRESS(ROW(dati_ikm!S$29),COLUMN(dati_ikm!S$1)+ROW(dati_ikm!S5)+12,1,1,"dati_ikm"))</f>
        <v>101.48773767931118</v>
      </c>
      <c r="G125" s="93">
        <f t="shared" ca="1" si="36"/>
        <v>-3.7255016793111508</v>
      </c>
      <c r="H125" s="94">
        <f t="shared" ca="1" si="37"/>
        <v>96.329111511891924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3" customFormat="1">
      <c r="A126" s="25" t="s">
        <v>146</v>
      </c>
      <c r="B126" s="84">
        <f ca="1">IF(INDIRECT(ADDRESS(ROW(dati_ikm!G$12),COLUMN(dati_ikm!G$1)+ROW(dati_ikm!G6)+24,1,1,"dati_ikm"))="","",INDIRECT(ADDRESS(ROW(dati_ikm!G$12),COLUMN(dati_ikm!G$1)+ROW(dati_ikm!G6)+24,1,1,"dati_ikm")))</f>
        <v>105.70550200000002</v>
      </c>
      <c r="C126" s="84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D126" s="84">
        <f t="shared" ca="1" si="34"/>
        <v>1.5837329999999383</v>
      </c>
      <c r="E126" s="85">
        <f t="shared" ca="1" si="35"/>
        <v>1.4982502992133107</v>
      </c>
      <c r="F126" s="116" cm="1">
        <f t="array" aca="1" ref="F126" ca="1">INDIRECT(ADDRESS(ROW(dati_ikm!S$29),COLUMN(dati_ikm!S$1)+ROW(dati_ikm!S6)+12,1,1,"dati_ikm"))</f>
        <v>113.06023975702756</v>
      </c>
      <c r="G126" s="93">
        <f t="shared" ca="1" si="36"/>
        <v>-5.7710047570275975</v>
      </c>
      <c r="H126" s="94">
        <f t="shared" ca="1" si="37"/>
        <v>94.895637255475677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3" customFormat="1">
      <c r="A127" s="25" t="s">
        <v>147</v>
      </c>
      <c r="B127" s="84">
        <f ca="1">IF(INDIRECT(ADDRESS(ROW(dati_ikm!G$12),COLUMN(dati_ikm!G$1)+ROW(dati_ikm!G7)+24,1,1,"dati_ikm"))="","",INDIRECT(ADDRESS(ROW(dati_ikm!G$12),COLUMN(dati_ikm!G$1)+ROW(dati_ikm!G7)+24,1,1,"dati_ikm")))</f>
        <v>100.82345999999995</v>
      </c>
      <c r="C127" s="84">
        <f ca="1">IF(INDIRECT(ADDRESS(ROW(dati_ikm!G$12),COLUMN(dati_ikm!G$1)+ROW(dati_ikm!G7)+36,1,1,"dati_ikm"))="","",INDIRECT(ADDRESS(ROW(dati_ikm!G$12),COLUMN(dati_ikm!G$1)+ROW(dati_ikm!G7)+36,1,1,"dati_ikm")))</f>
        <v>101.981359</v>
      </c>
      <c r="D127" s="84">
        <f t="shared" ca="1" si="34"/>
        <v>1.1578990000000431</v>
      </c>
      <c r="E127" s="85">
        <f t="shared" ca="1" si="35"/>
        <v>1.1484420391841894</v>
      </c>
      <c r="F127" s="116" cm="1">
        <f t="array" aca="1" ref="F127" ca="1">INDIRECT(ADDRESS(ROW(dati_ikm!S$29),COLUMN(dati_ikm!S$1)+ROW(dati_ikm!S7)+12,1,1,"dati_ikm"))</f>
        <v>112.39992058500144</v>
      </c>
      <c r="G127" s="93">
        <f t="shared" ca="1" si="36"/>
        <v>-10.418561585001441</v>
      </c>
      <c r="H127" s="94">
        <f t="shared" ca="1" si="37"/>
        <v>90.730810546149371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3" customFormat="1">
      <c r="A128" s="25" t="s">
        <v>148</v>
      </c>
      <c r="B128" s="84">
        <f ca="1">IF(INDIRECT(ADDRESS(ROW(dati_ikm!G$12),COLUMN(dati_ikm!G$1)+ROW(dati_ikm!G8)+24,1,1,"dati_ikm"))="","",INDIRECT(ADDRESS(ROW(dati_ikm!G$12),COLUMN(dati_ikm!G$1)+ROW(dati_ikm!G8)+24,1,1,"dati_ikm")))</f>
        <v>101.00952800000005</v>
      </c>
      <c r="C128" s="84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D128" s="84">
        <f t="shared" ca="1" si="34"/>
        <v>8.5324019999999337</v>
      </c>
      <c r="E128" s="85">
        <f t="shared" ca="1" si="35"/>
        <v>8.4471258988557167</v>
      </c>
      <c r="F128" s="116" cm="1">
        <f t="array" aca="1" ref="F128" ca="1">INDIRECT(ADDRESS(ROW(dati_ikm!S$29),COLUMN(dati_ikm!S$1)+ROW(dati_ikm!S8)+12,1,1,"dati_ikm"))</f>
        <v>113.47703916488528</v>
      </c>
      <c r="G128" s="93">
        <f t="shared" ca="1" si="36"/>
        <v>-3.9351091648853043</v>
      </c>
      <c r="H128" s="94">
        <f t="shared" ca="1" si="37"/>
        <v>96.532241946172491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3" customFormat="1">
      <c r="A129" s="25" t="s">
        <v>149</v>
      </c>
      <c r="B129" s="84">
        <f ca="1">IF(INDIRECT(ADDRESS(ROW(dati_ikm!G$12),COLUMN(dati_ikm!G$1)+ROW(dati_ikm!G9)+24,1,1,"dati_ikm"))="","",INDIRECT(ADDRESS(ROW(dati_ikm!G$12),COLUMN(dati_ikm!G$1)+ROW(dati_ikm!G9)+24,1,1,"dati_ikm")))</f>
        <v>106.89766499999996</v>
      </c>
      <c r="C129" s="84" t="str">
        <f ca="1">IF(INDIRECT(ADDRESS(ROW(dati_ikm!G$12),COLUMN(dati_ikm!G$1)+ROW(dati_ikm!G9)+36,1,1,"dati_ikm"))="","",INDIRECT(ADDRESS(ROW(dati_ikm!G$12),COLUMN(dati_ikm!G$1)+ROW(dati_ikm!G9)+36,1,1,"dati_ikm")))</f>
        <v/>
      </c>
      <c r="D129" s="84" t="str">
        <f t="shared" ca="1" si="34"/>
        <v/>
      </c>
      <c r="E129" s="85" t="e">
        <f t="shared" ca="1" si="35"/>
        <v>#N/A</v>
      </c>
      <c r="F129" s="116" cm="1">
        <f t="array" aca="1" ref="F129" ca="1">INDIRECT(ADDRESS(ROW(dati_ikm!S$29),COLUMN(dati_ikm!S$1)+ROW(dati_ikm!S9)+12,1,1,"dati_ikm"))</f>
        <v>116.22477354054043</v>
      </c>
      <c r="G129" s="93" t="str">
        <f t="shared" ca="1" si="36"/>
        <v/>
      </c>
      <c r="H129" s="94" t="e">
        <f t="shared" ca="1" si="37"/>
        <v>#N/A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3" customFormat="1">
      <c r="A130" s="25" t="s">
        <v>150</v>
      </c>
      <c r="B130" s="84">
        <f ca="1">IF(INDIRECT(ADDRESS(ROW(dati_ikm!G$12),COLUMN(dati_ikm!G$1)+ROW(dati_ikm!G10)+24,1,1,"dati_ikm"))="","",INDIRECT(ADDRESS(ROW(dati_ikm!G$12),COLUMN(dati_ikm!G$1)+ROW(dati_ikm!G10)+24,1,1,"dati_ikm")))</f>
        <v>91.65752400000008</v>
      </c>
      <c r="C130" s="84" t="str">
        <f ca="1">IF(INDIRECT(ADDRESS(ROW(dati_ikm!G$12),COLUMN(dati_ikm!G$1)+ROW(dati_ikm!G10)+36,1,1,"dati_ikm"))="","",INDIRECT(ADDRESS(ROW(dati_ikm!G$12),COLUMN(dati_ikm!G$1)+ROW(dati_ikm!G10)+36,1,1,"dati_ikm")))</f>
        <v/>
      </c>
      <c r="D130" s="84" t="str">
        <f t="shared" ca="1" si="34"/>
        <v/>
      </c>
      <c r="E130" s="85" t="e">
        <f t="shared" ca="1" si="35"/>
        <v>#N/A</v>
      </c>
      <c r="F130" s="116" cm="1">
        <f t="array" aca="1" ref="F130" ca="1">INDIRECT(ADDRESS(ROW(dati_ikm!S$29),COLUMN(dati_ikm!S$1)+ROW(dati_ikm!S10)+12,1,1,"dati_ikm"))</f>
        <v>106.03843372647749</v>
      </c>
      <c r="G130" s="93" t="str">
        <f t="shared" ca="1" si="36"/>
        <v/>
      </c>
      <c r="H130" s="94" t="e">
        <f t="shared" ca="1" si="37"/>
        <v>#N/A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3" customFormat="1">
      <c r="A131" s="25" t="s">
        <v>151</v>
      </c>
      <c r="B131" s="84">
        <f ca="1">IF(INDIRECT(ADDRESS(ROW(dati_ikm!G$12),COLUMN(dati_ikm!G$1)+ROW(dati_ikm!G11)+24,1,1,"dati_ikm"))="","",INDIRECT(ADDRESS(ROW(dati_ikm!G$12),COLUMN(dati_ikm!G$1)+ROW(dati_ikm!G11)+24,1,1,"dati_ikm")))</f>
        <v>92.613513000000012</v>
      </c>
      <c r="C131" s="84" t="str">
        <f ca="1">IF(INDIRECT(ADDRESS(ROW(dati_ikm!G$12),COLUMN(dati_ikm!G$1)+ROW(dati_ikm!G11)+36,1,1,"dati_ikm"))="","",INDIRECT(ADDRESS(ROW(dati_ikm!G$12),COLUMN(dati_ikm!G$1)+ROW(dati_ikm!G11)+36,1,1,"dati_ikm")))</f>
        <v/>
      </c>
      <c r="D131" s="84" t="str">
        <f t="shared" ca="1" si="34"/>
        <v/>
      </c>
      <c r="E131" s="85" t="e">
        <f t="shared" ca="1" si="35"/>
        <v>#N/A</v>
      </c>
      <c r="F131" s="116" cm="1">
        <f t="array" aca="1" ref="F131" ca="1">INDIRECT(ADDRESS(ROW(dati_ikm!S$29),COLUMN(dati_ikm!S$1)+ROW(dati_ikm!S11)+12,1,1,"dati_ikm"))</f>
        <v>102.37440963027726</v>
      </c>
      <c r="G131" s="93" t="str">
        <f t="shared" ca="1" si="36"/>
        <v/>
      </c>
      <c r="H131" s="94" t="e">
        <f t="shared" ca="1" si="37"/>
        <v>#N/A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3" customFormat="1">
      <c r="A132" s="25" t="s">
        <v>152</v>
      </c>
      <c r="B132" s="84">
        <f ca="1">IF(INDIRECT(ADDRESS(ROW(dati_ikm!G$12),COLUMN(dati_ikm!G$1)+ROW(dati_ikm!G12)+24,1,1,"dati_ikm"))="","",INDIRECT(ADDRESS(ROW(dati_ikm!G$12),COLUMN(dati_ikm!G$1)+ROW(dati_ikm!G12)+24,1,1,"dati_ikm")))</f>
        <v>89.239258999999947</v>
      </c>
      <c r="C132" s="84" t="str">
        <f ca="1">IF(INDIRECT(ADDRESS(ROW(dati_ikm!G$12),COLUMN(dati_ikm!G$1)+ROW(dati_ikm!G12)+36,1,1,"dati_ikm"))="","",INDIRECT(ADDRESS(ROW(dati_ikm!G$12),COLUMN(dati_ikm!G$1)+ROW(dati_ikm!G12)+36,1,1,"dati_ikm")))</f>
        <v/>
      </c>
      <c r="D132" s="84" t="str">
        <f t="shared" ca="1" si="34"/>
        <v/>
      </c>
      <c r="E132" s="85" t="e">
        <f t="shared" ca="1" si="35"/>
        <v>#N/A</v>
      </c>
      <c r="F132" s="116" cm="1">
        <f t="array" aca="1" ref="F132" ca="1">INDIRECT(ADDRESS(ROW(dati_ikm!S$29),COLUMN(dati_ikm!S$1)+ROW(dati_ikm!S12)+12,1,1,"dati_ikm"))</f>
        <v>104.29305493776916</v>
      </c>
      <c r="G132" s="93" t="str">
        <f t="shared" ca="1" si="36"/>
        <v/>
      </c>
      <c r="H132" s="94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3" customFormat="1">
      <c r="A133" s="26"/>
      <c r="B133" s="86"/>
      <c r="C133" s="86"/>
      <c r="D133" s="86"/>
      <c r="E133" s="85"/>
      <c r="F133" s="95"/>
      <c r="G133" s="93"/>
      <c r="H133" s="93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3" customFormat="1">
      <c r="A134" s="22" t="str" cm="1">
        <f t="array" aca="1" ref="A134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(janvāris-augusts)</v>
      </c>
      <c r="B134" s="87">
        <f ca="1">SUM(_xlfn.TAKE(B121:B132,dati_kum!E33))</f>
        <v>774.36085700000001</v>
      </c>
      <c r="C134" s="87">
        <f ca="1">SUM(C121:C132)</f>
        <v>789.84219399999995</v>
      </c>
      <c r="D134" s="87">
        <f ca="1">C134-B134</f>
        <v>15.48133699999994</v>
      </c>
      <c r="E134" s="88">
        <f t="shared" ref="E134" ca="1" si="38">(C134/B134)*100-100</f>
        <v>1.9992406460183361</v>
      </c>
      <c r="F134" s="96">
        <f ca="1">SUM(_xlfn.TAKE(F121:F132,dati_kum!E33))</f>
        <v>826.05336816493548</v>
      </c>
      <c r="G134" s="97">
        <f t="shared" ref="G134:G135" ca="1" si="39">C134-F134</f>
        <v>-36.211174164935528</v>
      </c>
      <c r="H134" s="98">
        <f ca="1">C134/F134*100</f>
        <v>95.616363837922719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3" customFormat="1">
      <c r="A135" s="28" t="s">
        <v>187</v>
      </c>
      <c r="B135" s="91">
        <f ca="1">SUM(B121:B132)</f>
        <v>1154.768818</v>
      </c>
      <c r="C135" s="91">
        <f t="shared" ref="C135" ca="1" si="40">SUM(C121:C132)</f>
        <v>789.84219399999995</v>
      </c>
      <c r="D135" s="133" t="s">
        <v>179</v>
      </c>
      <c r="E135" s="133" t="s">
        <v>179</v>
      </c>
      <c r="F135" s="99">
        <f ca="1">SUM(F121:F132)</f>
        <v>1254.9840399999998</v>
      </c>
      <c r="G135" s="100">
        <f t="shared" ca="1" si="39"/>
        <v>-465.14184599999987</v>
      </c>
      <c r="H135" s="101">
        <f ca="1">C135/F135*100</f>
        <v>62.936433358945351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3" customFormat="1" ht="18">
      <c r="A136" s="2"/>
      <c r="B136" s="1"/>
      <c r="C136" s="2"/>
      <c r="D136" s="2"/>
      <c r="E136" s="2"/>
      <c r="F136" s="1"/>
      <c r="G136" s="2"/>
      <c r="H136" s="2"/>
      <c r="I136" s="2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3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3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3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3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3" customFormat="1" ht="21">
      <c r="A141" s="23" t="s">
        <v>61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3" customFormat="1" ht="45">
      <c r="A142" s="27" t="s">
        <v>1</v>
      </c>
      <c r="B142" s="24" t="s">
        <v>184</v>
      </c>
      <c r="C142" s="24" t="s">
        <v>185</v>
      </c>
      <c r="D142" s="16" t="s">
        <v>192</v>
      </c>
      <c r="E142" s="16" t="s">
        <v>191</v>
      </c>
      <c r="F142" s="73" t="s">
        <v>153</v>
      </c>
      <c r="G142" s="39" t="s">
        <v>158</v>
      </c>
      <c r="H142" s="74" t="s">
        <v>157</v>
      </c>
      <c r="I142" s="6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3" customFormat="1">
      <c r="A143" s="25" t="s">
        <v>141</v>
      </c>
      <c r="B143" s="84">
        <f ca="1">IF(INDIRECT(ADDRESS(ROW(dati_ikm!G$24),COLUMN(dati_ikm!G$1)+ROW(dati_ikm!G1)+24,1,1,"dati_ikm"))="","",INDIRECT(ADDRESS(ROW(dati_ikm!G$24),COLUMN(dati_ikm!G$1)+ROW(dati_ikm!G1)+24,1,1,"dati_ikm")))</f>
        <v>46.028722000000002</v>
      </c>
      <c r="C143" s="84">
        <f ca="1">IF(INDIRECT(ADDRESS(ROW(dati_ikm!G$24),COLUMN(dati_ikm!G$1)+ROW(dati_ikm!G1)+36,1,1,"dati_ikm"))="","",INDIRECT(ADDRESS(ROW(dati_ikm!G$24),COLUMN(dati_ikm!G$1)+ROW(dati_ikm!G1)+36,1,1,"dati_ikm")))</f>
        <v>47.846581999999998</v>
      </c>
      <c r="D143" s="84">
        <f ca="1">IFERROR(C143-B143,"")</f>
        <v>1.817859999999996</v>
      </c>
      <c r="E143" s="85">
        <f ca="1">IFERROR(((C143/B143)*100-100),NA())</f>
        <v>3.949403591957207</v>
      </c>
      <c r="F143" s="85" cm="1">
        <f t="array" aca="1" ref="F143" ca="1">INDIRECT(ADDRESS(ROW(dati_ikm!S$40),COLUMN(dati_ikm!S$1)+ROW(dati_ikm!S1)+12,1,1,"dati_ikm"))</f>
        <v>45.838885629128882</v>
      </c>
      <c r="G143" s="93">
        <f ca="1">IFERROR(C143-F143,"")</f>
        <v>2.0076963708711162</v>
      </c>
      <c r="H143" s="94">
        <f ca="1">IFERROR(C143/F143*100,NA())</f>
        <v>104.3798978603339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3" customFormat="1">
      <c r="A144" s="25" t="s">
        <v>142</v>
      </c>
      <c r="B144" s="84">
        <f ca="1">IF(INDIRECT(ADDRESS(ROW(dati_ikm!G$24),COLUMN(dati_ikm!G$1)+ROW(dati_ikm!G2)+24,1,1,"dati_ikm"))="","",INDIRECT(ADDRESS(ROW(dati_ikm!G$24),COLUMN(dati_ikm!G$1)+ROW(dati_ikm!G2)+24,1,1,"dati_ikm")))</f>
        <v>62.138813000000006</v>
      </c>
      <c r="C144" s="84">
        <f ca="1">IF(INDIRECT(ADDRESS(ROW(dati_ikm!G$24),COLUMN(dati_ikm!G$1)+ROW(dati_ikm!G2)+36,1,1,"dati_ikm"))="","",INDIRECT(ADDRESS(ROW(dati_ikm!G$24),COLUMN(dati_ikm!G$1)+ROW(dati_ikm!G2)+36,1,1,"dati_ikm")))</f>
        <v>62.872834999999995</v>
      </c>
      <c r="D144" s="84">
        <f t="shared" ref="D144:D154" ca="1" si="41">IFERROR(C144-B144,"")</f>
        <v>0.73402199999998885</v>
      </c>
      <c r="E144" s="85">
        <f t="shared" ref="E144:E154" ca="1" si="42">IFERROR(((C144/B144)*100-100),NA())</f>
        <v>1.1812617019253224</v>
      </c>
      <c r="F144" s="85" cm="1">
        <f t="array" aca="1" ref="F144" ca="1">INDIRECT(ADDRESS(ROW(dati_ikm!S$40),COLUMN(dati_ikm!S$1)+ROW(dati_ikm!S2)+12,1,1,"dati_ikm"))</f>
        <v>61.634330248789865</v>
      </c>
      <c r="G144" s="93">
        <f t="shared" ref="G144:G154" ca="1" si="43">IFERROR(C144-F144,"")</f>
        <v>1.2385047512101295</v>
      </c>
      <c r="H144" s="94">
        <f t="shared" ref="H144:H154" ca="1" si="44">IFERROR(C144/F144*100,NA())</f>
        <v>102.00943978171068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2"/>
      <c r="AG144" s="2"/>
      <c r="AH144" s="2"/>
      <c r="AI144" s="2"/>
      <c r="AJ144" s="2"/>
      <c r="AK144" s="2"/>
      <c r="AL144" s="2"/>
    </row>
    <row r="145" spans="1:38" s="53" customFormat="1">
      <c r="A145" s="25" t="s">
        <v>143</v>
      </c>
      <c r="B145" s="84">
        <f ca="1">IF(INDIRECT(ADDRESS(ROW(dati_ikm!G$24),COLUMN(dati_ikm!G$1)+ROW(dati_ikm!G3)+24,1,1,"dati_ikm"))="","",INDIRECT(ADDRESS(ROW(dati_ikm!G$24),COLUMN(dati_ikm!G$1)+ROW(dati_ikm!G3)+24,1,1,"dati_ikm")))</f>
        <v>80.83155099999999</v>
      </c>
      <c r="C145" s="84">
        <f ca="1">IF(INDIRECT(ADDRESS(ROW(dati_ikm!G$24),COLUMN(dati_ikm!G$1)+ROW(dati_ikm!G3)+36,1,1,"dati_ikm"))="","",INDIRECT(ADDRESS(ROW(dati_ikm!G$24),COLUMN(dati_ikm!G$1)+ROW(dati_ikm!G3)+36,1,1,"dati_ikm")))</f>
        <v>66.929026999999991</v>
      </c>
      <c r="D145" s="84">
        <f t="shared" ca="1" si="41"/>
        <v>-13.902524</v>
      </c>
      <c r="E145" s="85">
        <f t="shared" ca="1" si="42"/>
        <v>-17.199378000305842</v>
      </c>
      <c r="F145" s="85" cm="1">
        <f t="array" aca="1" ref="F145" ca="1">INDIRECT(ADDRESS(ROW(dati_ikm!S$40),COLUMN(dati_ikm!S$1)+ROW(dati_ikm!S3)+12,1,1,"dati_ikm"))</f>
        <v>74.022040665415332</v>
      </c>
      <c r="G145" s="93">
        <f t="shared" ca="1" si="43"/>
        <v>-7.0930136654153415</v>
      </c>
      <c r="H145" s="94">
        <f t="shared" ca="1" si="44"/>
        <v>90.417700455630168</v>
      </c>
      <c r="I145" s="11"/>
      <c r="J145" s="61"/>
      <c r="K145" s="61"/>
      <c r="L145" s="6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3" customFormat="1">
      <c r="A146" s="25" t="s">
        <v>144</v>
      </c>
      <c r="B146" s="84">
        <f ca="1">IF(INDIRECT(ADDRESS(ROW(dati_ikm!G$24),COLUMN(dati_ikm!G$1)+ROW(dati_ikm!G4)+24,1,1,"dati_ikm"))="","",INDIRECT(ADDRESS(ROW(dati_ikm!G$24),COLUMN(dati_ikm!G$1)+ROW(dati_ikm!G4)+24,1,1,"dati_ikm")))</f>
        <v>44.224238999999997</v>
      </c>
      <c r="C146" s="84">
        <f ca="1">IF(INDIRECT(ADDRESS(ROW(dati_ikm!G$24),COLUMN(dati_ikm!G$1)+ROW(dati_ikm!G4)+36,1,1,"dati_ikm"))="","",INDIRECT(ADDRESS(ROW(dati_ikm!G$24),COLUMN(dati_ikm!G$1)+ROW(dati_ikm!G4)+36,1,1,"dati_ikm")))</f>
        <v>61.407431000000003</v>
      </c>
      <c r="D146" s="84">
        <f t="shared" ca="1" si="41"/>
        <v>17.183192000000005</v>
      </c>
      <c r="E146" s="85">
        <f t="shared" ca="1" si="42"/>
        <v>38.85469233286301</v>
      </c>
      <c r="F146" s="85" cm="1">
        <f t="array" aca="1" ref="F146" ca="1">INDIRECT(ADDRESS(ROW(dati_ikm!S$40),COLUMN(dati_ikm!S$1)+ROW(dati_ikm!S4)+12,1,1,"dati_ikm"))</f>
        <v>52.168805727927428</v>
      </c>
      <c r="G146" s="93">
        <f t="shared" ca="1" si="43"/>
        <v>9.238625272072575</v>
      </c>
      <c r="H146" s="94">
        <f t="shared" ca="1" si="44"/>
        <v>117.70909865227542</v>
      </c>
      <c r="I146" s="11"/>
      <c r="J146" s="61"/>
      <c r="K146" s="61"/>
      <c r="L146" s="6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2"/>
      <c r="AG146" s="2"/>
      <c r="AH146" s="2"/>
      <c r="AI146" s="2"/>
      <c r="AJ146" s="2"/>
      <c r="AK146" s="2"/>
      <c r="AL146" s="2"/>
    </row>
    <row r="147" spans="1:38" s="53" customFormat="1">
      <c r="A147" s="25" t="s">
        <v>145</v>
      </c>
      <c r="B147" s="84">
        <f ca="1">IF(INDIRECT(ADDRESS(ROW(dati_ikm!G$24),COLUMN(dati_ikm!G$1)+ROW(dati_ikm!G5)+24,1,1,"dati_ikm"))="","",INDIRECT(ADDRESS(ROW(dati_ikm!G$24),COLUMN(dati_ikm!G$1)+ROW(dati_ikm!G5)+24,1,1,"dati_ikm")))</f>
        <v>51.208497000000015</v>
      </c>
      <c r="C147" s="84">
        <f ca="1">IF(INDIRECT(ADDRESS(ROW(dati_ikm!G$24),COLUMN(dati_ikm!G$1)+ROW(dati_ikm!G5)+36,1,1,"dati_ikm"))="","",INDIRECT(ADDRESS(ROW(dati_ikm!G$24),COLUMN(dati_ikm!G$1)+ROW(dati_ikm!G5)+36,1,1,"dati_ikm")))</f>
        <v>54.452201000000017</v>
      </c>
      <c r="D147" s="84">
        <f t="shared" ca="1" si="41"/>
        <v>3.243704000000001</v>
      </c>
      <c r="E147" s="85">
        <f t="shared" ca="1" si="42"/>
        <v>6.3343081520240645</v>
      </c>
      <c r="F147" s="85" cm="1">
        <f t="array" aca="1" ref="F147" ca="1">INDIRECT(ADDRESS(ROW(dati_ikm!S$40),COLUMN(dati_ikm!S$1)+ROW(dati_ikm!S5)+12,1,1,"dati_ikm"))</f>
        <v>52.766062163460688</v>
      </c>
      <c r="G147" s="93">
        <f t="shared" ca="1" si="43"/>
        <v>1.6861388365393282</v>
      </c>
      <c r="H147" s="94">
        <f t="shared" ca="1" si="44"/>
        <v>103.19549871149366</v>
      </c>
      <c r="I147" s="1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3" customFormat="1">
      <c r="A148" s="25" t="s">
        <v>146</v>
      </c>
      <c r="B148" s="84">
        <f ca="1">IF(INDIRECT(ADDRESS(ROW(dati_ikm!G$24),COLUMN(dati_ikm!G$1)+ROW(dati_ikm!G6)+24,1,1,"dati_ikm"))="","",INDIRECT(ADDRESS(ROW(dati_ikm!G$24),COLUMN(dati_ikm!G$1)+ROW(dati_ikm!G6)+24,1,1,"dati_ikm")))</f>
        <v>26.674319999999987</v>
      </c>
      <c r="C148" s="84">
        <f ca="1">IF(INDIRECT(ADDRESS(ROW(dati_ikm!G$24),COLUMN(dati_ikm!G$1)+ROW(dati_ikm!G6)+36,1,1,"dati_ikm"))="","",INDIRECT(ADDRESS(ROW(dati_ikm!G$24),COLUMN(dati_ikm!G$1)+ROW(dati_ikm!G6)+36,1,1,"dati_ikm")))</f>
        <v>26.406246999999997</v>
      </c>
      <c r="D148" s="84">
        <f t="shared" ca="1" si="41"/>
        <v>-0.26807299999999046</v>
      </c>
      <c r="E148" s="85">
        <f t="shared" ca="1" si="42"/>
        <v>-1.0049853192133469</v>
      </c>
      <c r="F148" s="85" cm="1">
        <f t="array" aca="1" ref="F148" ca="1">INDIRECT(ADDRESS(ROW(dati_ikm!S$40),COLUMN(dati_ikm!S$1)+ROW(dati_ikm!S6)+12,1,1,"dati_ikm"))</f>
        <v>30.954613411758757</v>
      </c>
      <c r="G148" s="93">
        <f t="shared" ca="1" si="43"/>
        <v>-4.5483664117587601</v>
      </c>
      <c r="H148" s="94">
        <f t="shared" ca="1" si="44"/>
        <v>85.30633753600371</v>
      </c>
      <c r="I148" s="1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3" customFormat="1">
      <c r="A149" s="25" t="s">
        <v>147</v>
      </c>
      <c r="B149" s="84">
        <f ca="1">IF(INDIRECT(ADDRESS(ROW(dati_ikm!G$24),COLUMN(dati_ikm!G$1)+ROW(dati_ikm!G7)+24,1,1,"dati_ikm"))="","",INDIRECT(ADDRESS(ROW(dati_ikm!G$24),COLUMN(dati_ikm!G$1)+ROW(dati_ikm!G7)+24,1,1,"dati_ikm")))</f>
        <v>40.863703000000015</v>
      </c>
      <c r="C149" s="84">
        <f ca="1">IF(INDIRECT(ADDRESS(ROW(dati_ikm!G$24),COLUMN(dati_ikm!G$1)+ROW(dati_ikm!G7)+36,1,1,"dati_ikm"))="","",INDIRECT(ADDRESS(ROW(dati_ikm!G$24),COLUMN(dati_ikm!G$1)+ROW(dati_ikm!G7)+36,1,1,"dati_ikm")))</f>
        <v>43.607961999999993</v>
      </c>
      <c r="D149" s="84">
        <f t="shared" ca="1" si="41"/>
        <v>2.7442589999999782</v>
      </c>
      <c r="E149" s="85">
        <f t="shared" ca="1" si="42"/>
        <v>6.7156395493574763</v>
      </c>
      <c r="F149" s="85" cm="1">
        <f t="array" aca="1" ref="F149" ca="1">INDIRECT(ADDRESS(ROW(dati_ikm!S$40),COLUMN(dati_ikm!S$1)+ROW(dati_ikm!S7)+12,1,1,"dati_ikm"))</f>
        <v>47.723404333970763</v>
      </c>
      <c r="G149" s="93">
        <f t="shared" ca="1" si="43"/>
        <v>-4.1154423339707691</v>
      </c>
      <c r="H149" s="94">
        <f t="shared" ca="1" si="44"/>
        <v>91.376469488281472</v>
      </c>
      <c r="I149" s="1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3" customFormat="1">
      <c r="A150" s="25" t="s">
        <v>148</v>
      </c>
      <c r="B150" s="84">
        <f ca="1">IF(INDIRECT(ADDRESS(ROW(dati_ikm!G$24),COLUMN(dati_ikm!G$1)+ROW(dati_ikm!G8)+24,1,1,"dati_ikm"))="","",INDIRECT(ADDRESS(ROW(dati_ikm!G$24),COLUMN(dati_ikm!G$1)+ROW(dati_ikm!G8)+24,1,1,"dati_ikm")))</f>
        <v>50.63287499999997</v>
      </c>
      <c r="C150" s="84">
        <f ca="1">IF(INDIRECT(ADDRESS(ROW(dati_ikm!G$24),COLUMN(dati_ikm!G$1)+ROW(dati_ikm!G8)+36,1,1,"dati_ikm"))="","",INDIRECT(ADDRESS(ROW(dati_ikm!G$24),COLUMN(dati_ikm!G$1)+ROW(dati_ikm!G8)+36,1,1,"dati_ikm")))</f>
        <v>50.775513000000011</v>
      </c>
      <c r="D150" s="84">
        <f t="shared" ca="1" si="41"/>
        <v>0.14263800000004068</v>
      </c>
      <c r="E150" s="85">
        <f t="shared" ca="1" si="42"/>
        <v>0.28171025247931425</v>
      </c>
      <c r="F150" s="85" cm="1">
        <f t="array" aca="1" ref="F150" ca="1">INDIRECT(ADDRESS(ROW(dati_ikm!S$40),COLUMN(dati_ikm!S$1)+ROW(dati_ikm!S8)+12,1,1,"dati_ikm"))</f>
        <v>56.523851446878496</v>
      </c>
      <c r="G150" s="93">
        <f t="shared" ca="1" si="43"/>
        <v>-5.7483384468784848</v>
      </c>
      <c r="H150" s="94">
        <f t="shared" ca="1" si="44"/>
        <v>89.830242809478733</v>
      </c>
      <c r="I150" s="1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3" customFormat="1">
      <c r="A151" s="25" t="s">
        <v>149</v>
      </c>
      <c r="B151" s="84">
        <f ca="1">IF(INDIRECT(ADDRESS(ROW(dati_ikm!G$24),COLUMN(dati_ikm!G$1)+ROW(dati_ikm!G9)+24,1,1,"dati_ikm"))="","",INDIRECT(ADDRESS(ROW(dati_ikm!G$24),COLUMN(dati_ikm!G$1)+ROW(dati_ikm!G9)+24,1,1,"dati_ikm")))</f>
        <v>23.646027000000021</v>
      </c>
      <c r="C151" s="84" t="str">
        <f ca="1">IF(INDIRECT(ADDRESS(ROW(dati_ikm!G$24),COLUMN(dati_ikm!G$1)+ROW(dati_ikm!G9)+36,1,1,"dati_ikm"))="","",INDIRECT(ADDRESS(ROW(dati_ikm!G$24),COLUMN(dati_ikm!G$1)+ROW(dati_ikm!G9)+36,1,1,"dati_ikm")))</f>
        <v/>
      </c>
      <c r="D151" s="84" t="str">
        <f t="shared" ca="1" si="41"/>
        <v/>
      </c>
      <c r="E151" s="85" t="e">
        <f t="shared" ca="1" si="42"/>
        <v>#N/A</v>
      </c>
      <c r="F151" s="85" cm="1">
        <f t="array" aca="1" ref="F151" ca="1">INDIRECT(ADDRESS(ROW(dati_ikm!S$40),COLUMN(dati_ikm!S$1)+ROW(dati_ikm!S9)+12,1,1,"dati_ikm"))</f>
        <v>28.507151186267876</v>
      </c>
      <c r="G151" s="93" t="str">
        <f t="shared" ca="1" si="43"/>
        <v/>
      </c>
      <c r="H151" s="94" t="e">
        <f t="shared" ca="1" si="44"/>
        <v>#N/A</v>
      </c>
      <c r="I151" s="1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3" customFormat="1">
      <c r="A152" s="25" t="s">
        <v>150</v>
      </c>
      <c r="B152" s="84">
        <f ca="1">IF(INDIRECT(ADDRESS(ROW(dati_ikm!G$24),COLUMN(dati_ikm!G$1)+ROW(dati_ikm!G10)+24,1,1,"dati_ikm"))="","",INDIRECT(ADDRESS(ROW(dati_ikm!G$24),COLUMN(dati_ikm!G$1)+ROW(dati_ikm!G10)+24,1,1,"dati_ikm")))</f>
        <v>40.232495999999983</v>
      </c>
      <c r="C152" s="84" t="str">
        <f ca="1">IF(INDIRECT(ADDRESS(ROW(dati_ikm!G$24),COLUMN(dati_ikm!G$1)+ROW(dati_ikm!G10)+36,1,1,"dati_ikm"))="","",INDIRECT(ADDRESS(ROW(dati_ikm!G$24),COLUMN(dati_ikm!G$1)+ROW(dati_ikm!G10)+36,1,1,"dati_ikm")))</f>
        <v/>
      </c>
      <c r="D152" s="84" t="str">
        <f t="shared" ca="1" si="41"/>
        <v/>
      </c>
      <c r="E152" s="85" t="e">
        <f t="shared" ca="1" si="42"/>
        <v>#N/A</v>
      </c>
      <c r="F152" s="85" cm="1">
        <f t="array" aca="1" ref="F152" ca="1">INDIRECT(ADDRESS(ROW(dati_ikm!S$40),COLUMN(dati_ikm!S$1)+ROW(dati_ikm!S10)+12,1,1,"dati_ikm"))</f>
        <v>46.251558242890646</v>
      </c>
      <c r="G152" s="93" t="str">
        <f t="shared" ca="1" si="43"/>
        <v/>
      </c>
      <c r="H152" s="94" t="e">
        <f t="shared" ca="1" si="44"/>
        <v>#N/A</v>
      </c>
      <c r="I152" s="1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3" customFormat="1">
      <c r="A153" s="25" t="s">
        <v>151</v>
      </c>
      <c r="B153" s="84">
        <f ca="1">IF(INDIRECT(ADDRESS(ROW(dati_ikm!G$24),COLUMN(dati_ikm!G$1)+ROW(dati_ikm!G11)+24,1,1,"dati_ikm"))="","",INDIRECT(ADDRESS(ROW(dati_ikm!G$24),COLUMN(dati_ikm!G$1)+ROW(dati_ikm!G11)+24,1,1,"dati_ikm")))</f>
        <v>45.47984000000001</v>
      </c>
      <c r="C153" s="84" t="str">
        <f ca="1">IF(INDIRECT(ADDRESS(ROW(dati_ikm!G$24),COLUMN(dati_ikm!G$1)+ROW(dati_ikm!G11)+36,1,1,"dati_ikm"))="","",INDIRECT(ADDRESS(ROW(dati_ikm!G$24),COLUMN(dati_ikm!G$1)+ROW(dati_ikm!G11)+36,1,1,"dati_ikm")))</f>
        <v/>
      </c>
      <c r="D153" s="84" t="str">
        <f t="shared" ca="1" si="41"/>
        <v/>
      </c>
      <c r="E153" s="85" t="e">
        <f t="shared" ca="1" si="42"/>
        <v>#N/A</v>
      </c>
      <c r="F153" s="85" cm="1">
        <f t="array" aca="1" ref="F153" ca="1">INDIRECT(ADDRESS(ROW(dati_ikm!S$40),COLUMN(dati_ikm!S$1)+ROW(dati_ikm!S11)+12,1,1,"dati_ikm"))</f>
        <v>50.313967853147844</v>
      </c>
      <c r="G153" s="93" t="str">
        <f t="shared" ca="1" si="43"/>
        <v/>
      </c>
      <c r="H153" s="94" t="e">
        <f t="shared" ca="1" si="44"/>
        <v>#N/A</v>
      </c>
      <c r="I153" s="1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3" customFormat="1">
      <c r="A154" s="25" t="s">
        <v>152</v>
      </c>
      <c r="B154" s="84">
        <f ca="1">IF(INDIRECT(ADDRESS(ROW(dati_ikm!G$24),COLUMN(dati_ikm!G$1)+ROW(dati_ikm!G12)+24,1,1,"dati_ikm"))="","",INDIRECT(ADDRESS(ROW(dati_ikm!G$24),COLUMN(dati_ikm!G$1)+ROW(dati_ikm!G12)+24,1,1,"dati_ikm")))</f>
        <v>23.917922999999991</v>
      </c>
      <c r="C154" s="84" t="str">
        <f ca="1">IF(INDIRECT(ADDRESS(ROW(dati_ikm!G$24),COLUMN(dati_ikm!G$1)+ROW(dati_ikm!G12)+36,1,1,"dati_ikm"))="","",INDIRECT(ADDRESS(ROW(dati_ikm!G$24),COLUMN(dati_ikm!G$1)+ROW(dati_ikm!G12)+36,1,1,"dati_ikm")))</f>
        <v/>
      </c>
      <c r="D154" s="84" t="str">
        <f t="shared" ca="1" si="41"/>
        <v/>
      </c>
      <c r="E154" s="85" t="e">
        <f t="shared" ca="1" si="42"/>
        <v>#N/A</v>
      </c>
      <c r="F154" s="85" cm="1">
        <f t="array" aca="1" ref="F154" ca="1">INDIRECT(ADDRESS(ROW(dati_ikm!S$40),COLUMN(dati_ikm!S$1)+ROW(dati_ikm!S12)+12,1,1,"dati_ikm"))</f>
        <v>28.916949090363424</v>
      </c>
      <c r="G154" s="93" t="str">
        <f t="shared" ca="1" si="43"/>
        <v/>
      </c>
      <c r="H154" s="94" t="e">
        <f t="shared" ca="1" si="44"/>
        <v>#N/A</v>
      </c>
      <c r="I154" s="1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3" customFormat="1">
      <c r="A155" s="26"/>
      <c r="B155" s="84"/>
      <c r="C155" s="84"/>
      <c r="D155" s="86"/>
      <c r="E155" s="85"/>
      <c r="F155" s="85"/>
      <c r="G155" s="93"/>
      <c r="H155" s="93"/>
      <c r="I155" s="1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3" customFormat="1">
      <c r="A156" s="22" t="str" cm="1">
        <f t="array" aca="1" ref="A156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(janvāris-augusts)</v>
      </c>
      <c r="B156" s="87">
        <f ca="1">SUM(_xlfn.TAKE(B143:B154,dati_kum!E33))</f>
        <v>402.60271999999992</v>
      </c>
      <c r="C156" s="87">
        <f ca="1">SUM(C143:C155)</f>
        <v>414.297798</v>
      </c>
      <c r="D156" s="87">
        <f ca="1">C156-B156</f>
        <v>11.69507800000008</v>
      </c>
      <c r="E156" s="88">
        <f t="shared" ref="E156" ca="1" si="45">(C156/B156)*100-100</f>
        <v>2.9048681042194886</v>
      </c>
      <c r="F156" s="96">
        <f ca="1">SUM(_xlfn.TAKE(F143:F154,dati_kum!E33))</f>
        <v>421.63199362733025</v>
      </c>
      <c r="G156" s="97">
        <f t="shared" ref="G156:G157" ca="1" si="46">C156-F156</f>
        <v>-7.3341956273302458</v>
      </c>
      <c r="H156" s="98">
        <f ca="1">C156/F156*100</f>
        <v>98.260522033863325</v>
      </c>
      <c r="I156" s="1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3" customFormat="1">
      <c r="A157" s="28" t="s">
        <v>187</v>
      </c>
      <c r="B157" s="91">
        <f ca="1">SUM(B143:B154)</f>
        <v>535.87900599999989</v>
      </c>
      <c r="C157" s="91">
        <f t="shared" ref="C157" ca="1" si="47">SUM(C143:C154)</f>
        <v>414.297798</v>
      </c>
      <c r="D157" s="133" t="s">
        <v>179</v>
      </c>
      <c r="E157" s="133" t="s">
        <v>179</v>
      </c>
      <c r="F157" s="99">
        <f ca="1">SUM(F143:F154)</f>
        <v>575.62162000000012</v>
      </c>
      <c r="G157" s="100">
        <f t="shared" ca="1" si="46"/>
        <v>-161.32382200000012</v>
      </c>
      <c r="H157" s="101">
        <f ca="1">C157/F157*100</f>
        <v>71.973981449828088</v>
      </c>
      <c r="I157" s="1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3" customFormat="1">
      <c r="A158" s="2"/>
      <c r="B158" s="1"/>
      <c r="C158" s="2"/>
      <c r="D158" s="2"/>
      <c r="E158" s="2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3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3" customFormat="1">
      <c r="A160" s="68"/>
      <c r="B160" s="68"/>
      <c r="C160" s="68"/>
      <c r="D160" s="68"/>
      <c r="E160" s="2"/>
      <c r="F160" s="68"/>
      <c r="G160" s="68"/>
      <c r="H160" s="68"/>
      <c r="I160" s="6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43" s="53" customFormat="1">
      <c r="A161" s="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43" s="53" customFormat="1" hidden="1">
      <c r="A162" s="2"/>
      <c r="B162" s="2"/>
      <c r="C162" s="2"/>
      <c r="D162" s="2"/>
      <c r="E162" s="2"/>
      <c r="F162" s="2"/>
      <c r="G162" s="5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43" s="53" customFormat="1" hidden="1">
      <c r="A163" s="2"/>
      <c r="B163" s="2"/>
      <c r="C163" s="2"/>
      <c r="D163" s="2"/>
      <c r="E163" s="5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43" s="53" customFormat="1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43" s="53" customFormat="1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43" s="77" customFormat="1" ht="21" hidden="1">
      <c r="A166" s="75" t="s">
        <v>0</v>
      </c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</row>
    <row r="167" spans="1:43" s="53" customFormat="1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43" ht="45" hidden="1">
      <c r="A168" s="27" t="s">
        <v>1</v>
      </c>
      <c r="B168" s="24" t="s">
        <v>184</v>
      </c>
      <c r="C168" s="24" t="s">
        <v>185</v>
      </c>
      <c r="D168" s="16" t="s">
        <v>192</v>
      </c>
      <c r="E168" s="16" t="s">
        <v>191</v>
      </c>
      <c r="F168" s="53"/>
      <c r="G168" s="53"/>
      <c r="H168" s="53"/>
      <c r="I168" s="53"/>
      <c r="J168" s="2"/>
    </row>
    <row r="169" spans="1:43" hidden="1">
      <c r="A169" s="25" t="s">
        <v>141</v>
      </c>
      <c r="B169" s="84">
        <f ca="1">IF(INDIRECT(ADDRESS(ROW(dati_ikm!G$16),COLUMN(dati_ikm!G$1)+ROW(dati_ikm!G1)+24,1,1,"dati_ikm"))="","",INDIRECT(ADDRESS(ROW(dati_ikm!G$16),COLUMN(dati_ikm!G$1)+ROW(dati_ikm!G1)+24,1,1,"dati_ikm")))</f>
        <v>46.895817000000001</v>
      </c>
      <c r="C169" s="84">
        <f ca="1">IF(INDIRECT(ADDRESS(ROW(dati_ikm!G$16),COLUMN(dati_ikm!G$1)+ROW(dati_ikm!G1)+36,1,1,"dati_ikm"))="","",INDIRECT(ADDRESS(ROW(dati_ikm!G$16),COLUMN(dati_ikm!G$1)+ROW(dati_ikm!G1)+36,1,1,"dati_ikm")))</f>
        <v>91.673743000000002</v>
      </c>
      <c r="D169" s="84">
        <f ca="1">IFERROR(C169-B169,"")</f>
        <v>44.777926000000001</v>
      </c>
      <c r="E169" s="85">
        <f ca="1">IFERROR(((C169/B169)*100-100),NA())</f>
        <v>95.483838142749505</v>
      </c>
      <c r="F169" s="53"/>
      <c r="G169" s="53"/>
      <c r="H169" s="53"/>
      <c r="I169" s="53"/>
      <c r="J169" s="2"/>
    </row>
    <row r="170" spans="1:43" hidden="1">
      <c r="A170" s="25" t="s">
        <v>142</v>
      </c>
      <c r="B170" s="84">
        <f ca="1">IF(INDIRECT(ADDRESS(ROW(dati_ikm!G$16),COLUMN(dati_ikm!G$1)+ROW(dati_ikm!G2)+24,1,1,"dati_ikm"))="","",INDIRECT(ADDRESS(ROW(dati_ikm!G$16),COLUMN(dati_ikm!G$1)+ROW(dati_ikm!G2)+24,1,1,"dati_ikm")))</f>
        <v>55.444927999999997</v>
      </c>
      <c r="C170" s="84">
        <f ca="1">IF(INDIRECT(ADDRESS(ROW(dati_ikm!G$16),COLUMN(dati_ikm!G$1)+ROW(dati_ikm!G2)+36,1,1,"dati_ikm"))="","",INDIRECT(ADDRESS(ROW(dati_ikm!G$16),COLUMN(dati_ikm!G$1)+ROW(dati_ikm!G2)+36,1,1,"dati_ikm")))</f>
        <v>62.936035000000004</v>
      </c>
      <c r="D170" s="84">
        <f t="shared" ref="D170:D180" ca="1" si="48">IFERROR(C170-B170,"")</f>
        <v>7.4911070000000066</v>
      </c>
      <c r="E170" s="85">
        <f t="shared" ref="E170:E180" ca="1" si="49">IFERROR(((C170/B170)*100-100),NA())</f>
        <v>13.5108967947438</v>
      </c>
      <c r="F170" s="53"/>
      <c r="G170" s="53"/>
      <c r="H170" s="53"/>
      <c r="I170" s="53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60"/>
    </row>
    <row r="171" spans="1:43" hidden="1">
      <c r="A171" s="25" t="s">
        <v>143</v>
      </c>
      <c r="B171" s="84">
        <f ca="1">IF(INDIRECT(ADDRESS(ROW(dati_ikm!G$16),COLUMN(dati_ikm!G$1)+ROW(dati_ikm!G3)+24,1,1,"dati_ikm"))="","",INDIRECT(ADDRESS(ROW(dati_ikm!G$16),COLUMN(dati_ikm!G$1)+ROW(dati_ikm!G3)+24,1,1,"dati_ikm")))</f>
        <v>53.78161399999999</v>
      </c>
      <c r="C171" s="84">
        <f ca="1">IF(INDIRECT(ADDRESS(ROW(dati_ikm!G$16),COLUMN(dati_ikm!G$1)+ROW(dati_ikm!G3)+36,1,1,"dati_ikm"))="","",INDIRECT(ADDRESS(ROW(dati_ikm!G$16),COLUMN(dati_ikm!G$1)+ROW(dati_ikm!G3)+36,1,1,"dati_ikm")))</f>
        <v>48.128199999999993</v>
      </c>
      <c r="D171" s="84">
        <f t="shared" ca="1" si="48"/>
        <v>-5.6534139999999979</v>
      </c>
      <c r="E171" s="85">
        <f t="shared" ca="1" si="49"/>
        <v>-10.511796838228022</v>
      </c>
      <c r="F171" s="53"/>
      <c r="G171" s="53"/>
      <c r="H171" s="53"/>
      <c r="I171" s="53"/>
      <c r="J171" s="61"/>
      <c r="K171" s="61"/>
      <c r="L171" s="61"/>
      <c r="AJ171" s="11"/>
    </row>
    <row r="172" spans="1:43" hidden="1">
      <c r="A172" s="25" t="s">
        <v>144</v>
      </c>
      <c r="B172" s="84">
        <f ca="1">IF(INDIRECT(ADDRESS(ROW(dati_ikm!G$16),COLUMN(dati_ikm!G$1)+ROW(dati_ikm!G4)+24,1,1,"dati_ikm"))="","",INDIRECT(ADDRESS(ROW(dati_ikm!G$16),COLUMN(dati_ikm!G$1)+ROW(dati_ikm!G4)+24,1,1,"dati_ikm")))</f>
        <v>77.237088999999997</v>
      </c>
      <c r="C172" s="84">
        <f ca="1">IF(INDIRECT(ADDRESS(ROW(dati_ikm!G$16),COLUMN(dati_ikm!G$1)+ROW(dati_ikm!G4)+36,1,1,"dati_ikm"))="","",INDIRECT(ADDRESS(ROW(dati_ikm!G$16),COLUMN(dati_ikm!G$1)+ROW(dati_ikm!G4)+36,1,1,"dati_ikm")))</f>
        <v>77.884473000000014</v>
      </c>
      <c r="D172" s="84">
        <f t="shared" ca="1" si="48"/>
        <v>0.64738400000001661</v>
      </c>
      <c r="E172" s="85">
        <f t="shared" ca="1" si="49"/>
        <v>0.83817762733136192</v>
      </c>
      <c r="F172" s="53"/>
      <c r="G172" s="53"/>
      <c r="H172" s="53"/>
      <c r="I172" s="53"/>
      <c r="J172" s="61"/>
      <c r="K172" s="61"/>
      <c r="L172" s="6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43" hidden="1">
      <c r="A173" s="25" t="s">
        <v>145</v>
      </c>
      <c r="B173" s="84">
        <f ca="1">IF(INDIRECT(ADDRESS(ROW(dati_ikm!G$16),COLUMN(dati_ikm!G$1)+ROW(dati_ikm!G5)+24,1,1,"dati_ikm"))="","",INDIRECT(ADDRESS(ROW(dati_ikm!G$16),COLUMN(dati_ikm!G$1)+ROW(dati_ikm!G5)+24,1,1,"dati_ikm")))</f>
        <v>192.09222</v>
      </c>
      <c r="C173" s="84">
        <f ca="1">IF(INDIRECT(ADDRESS(ROW(dati_ikm!G$16),COLUMN(dati_ikm!G$1)+ROW(dati_ikm!G5)+36,1,1,"dati_ikm"))="","",INDIRECT(ADDRESS(ROW(dati_ikm!G$16),COLUMN(dati_ikm!G$1)+ROW(dati_ikm!G5)+36,1,1,"dati_ikm")))</f>
        <v>104.81848400000001</v>
      </c>
      <c r="D173" s="84">
        <f t="shared" ca="1" si="48"/>
        <v>-87.273735999999985</v>
      </c>
      <c r="E173" s="85">
        <f t="shared" ca="1" si="49"/>
        <v>-45.433248676078598</v>
      </c>
      <c r="F173" s="53"/>
      <c r="G173" s="53"/>
      <c r="H173" s="53"/>
      <c r="I173" s="53"/>
      <c r="J173" s="2"/>
    </row>
    <row r="174" spans="1:43" hidden="1">
      <c r="A174" s="25" t="s">
        <v>146</v>
      </c>
      <c r="B174" s="84">
        <f ca="1">IF(INDIRECT(ADDRESS(ROW(dati_ikm!G$16),COLUMN(dati_ikm!G$1)+ROW(dati_ikm!G6)+24,1,1,"dati_ikm"))="","",INDIRECT(ADDRESS(ROW(dati_ikm!G$16),COLUMN(dati_ikm!G$1)+ROW(dati_ikm!G6)+24,1,1,"dati_ikm")))</f>
        <v>237.32225699999998</v>
      </c>
      <c r="C174" s="84">
        <f ca="1">IF(INDIRECT(ADDRESS(ROW(dati_ikm!G$16),COLUMN(dati_ikm!G$1)+ROW(dati_ikm!G6)+36,1,1,"dati_ikm"))="","",INDIRECT(ADDRESS(ROW(dati_ikm!G$16),COLUMN(dati_ikm!G$1)+ROW(dati_ikm!G6)+36,1,1,"dati_ikm")))</f>
        <v>443.24760199999997</v>
      </c>
      <c r="D174" s="84">
        <f t="shared" ca="1" si="48"/>
        <v>205.92534499999999</v>
      </c>
      <c r="E174" s="85">
        <f t="shared" ca="1" si="49"/>
        <v>86.770346617763693</v>
      </c>
      <c r="F174" s="53"/>
      <c r="G174" s="53"/>
      <c r="H174" s="53"/>
      <c r="I174" s="53"/>
      <c r="J174" s="2"/>
      <c r="AJ174" s="53"/>
      <c r="AK174" s="53"/>
      <c r="AL174" s="53"/>
    </row>
    <row r="175" spans="1:43" ht="15.75" hidden="1">
      <c r="A175" s="25" t="s">
        <v>147</v>
      </c>
      <c r="B175" s="84">
        <f ca="1">IF(INDIRECT(ADDRESS(ROW(dati_ikm!G$16),COLUMN(dati_ikm!G$1)+ROW(dati_ikm!G7)+24,1,1,"dati_ikm"))="","",INDIRECT(ADDRESS(ROW(dati_ikm!G$16),COLUMN(dati_ikm!G$1)+ROW(dati_ikm!G7)+24,1,1,"dati_ikm")))</f>
        <v>86.506564000000026</v>
      </c>
      <c r="C175" s="84">
        <f ca="1">IF(INDIRECT(ADDRESS(ROW(dati_ikm!G$16),COLUMN(dati_ikm!G$1)+ROW(dati_ikm!G7)+36,1,1,"dati_ikm"))="","",INDIRECT(ADDRESS(ROW(dati_ikm!G$16),COLUMN(dati_ikm!G$1)+ROW(dati_ikm!G7)+36,1,1,"dati_ikm")))</f>
        <v>77.237887000000001</v>
      </c>
      <c r="D175" s="84">
        <f t="shared" ca="1" si="48"/>
        <v>-9.2686770000000251</v>
      </c>
      <c r="E175" s="85">
        <f t="shared" ca="1" si="49"/>
        <v>-10.714420468717293</v>
      </c>
      <c r="F175" s="53"/>
      <c r="G175" s="71"/>
      <c r="H175" s="71"/>
      <c r="I175" s="71"/>
      <c r="J175" s="68"/>
      <c r="K175" s="68"/>
      <c r="L175" s="68"/>
      <c r="M175" s="68"/>
      <c r="N175" s="68"/>
      <c r="O175" s="68"/>
      <c r="P175" s="68"/>
      <c r="Q175" s="68"/>
      <c r="R175" s="68"/>
      <c r="AJ175" s="53"/>
      <c r="AK175" s="70" t="s">
        <v>0</v>
      </c>
      <c r="AL175" s="53"/>
    </row>
    <row r="176" spans="1:43" ht="18" hidden="1">
      <c r="A176" s="25" t="s">
        <v>148</v>
      </c>
      <c r="B176" s="84">
        <f ca="1">IF(INDIRECT(ADDRESS(ROW(dati_ikm!G$16),COLUMN(dati_ikm!G$1)+ROW(dati_ikm!G8)+24,1,1,"dati_ikm"))="","",INDIRECT(ADDRESS(ROW(dati_ikm!G$16),COLUMN(dati_ikm!G$1)+ROW(dati_ikm!G8)+24,1,1,"dati_ikm")))</f>
        <v>54.412139000000025</v>
      </c>
      <c r="C176" s="84">
        <f ca="1">IF(INDIRECT(ADDRESS(ROW(dati_ikm!G$16),COLUMN(dati_ikm!G$1)+ROW(dati_ikm!G8)+36,1,1,"dati_ikm"))="","",INDIRECT(ADDRESS(ROW(dati_ikm!G$16),COLUMN(dati_ikm!G$1)+ROW(dati_ikm!G8)+36,1,1,"dati_ikm")))</f>
        <v>56.736381000000051</v>
      </c>
      <c r="D176" s="84">
        <f t="shared" ca="1" si="48"/>
        <v>2.3242420000000266</v>
      </c>
      <c r="E176" s="85">
        <f t="shared" ca="1" si="49"/>
        <v>4.2715505082423277</v>
      </c>
      <c r="F176" s="53"/>
      <c r="G176" s="53"/>
      <c r="H176" s="53"/>
      <c r="I176" s="53"/>
      <c r="J176" s="2"/>
      <c r="AJ176" s="64">
        <f ca="1">E182</f>
        <v>3.1101329201192982</v>
      </c>
      <c r="AK176" s="61" t="s">
        <v>169</v>
      </c>
      <c r="AL176" s="61"/>
      <c r="AM176" s="61"/>
      <c r="AN176" s="61"/>
      <c r="AO176" s="11"/>
      <c r="AP176" s="2"/>
      <c r="AQ176" s="2"/>
    </row>
    <row r="177" spans="1:43" ht="18" hidden="1">
      <c r="A177" s="25" t="s">
        <v>149</v>
      </c>
      <c r="B177" s="84">
        <f ca="1">IF(INDIRECT(ADDRESS(ROW(dati_ikm!G$16),COLUMN(dati_ikm!G$1)+ROW(dati_ikm!G9)+24,1,1,"dati_ikm"))="","",INDIRECT(ADDRESS(ROW(dati_ikm!G$16),COLUMN(dati_ikm!G$1)+ROW(dati_ikm!G9)+24,1,1,"dati_ikm")))</f>
        <v>54.637887999999975</v>
      </c>
      <c r="C177" s="84" t="str">
        <f ca="1">IF(INDIRECT(ADDRESS(ROW(dati_ikm!G$16),COLUMN(dati_ikm!G$1)+ROW(dati_ikm!G9)+36,1,1,"dati_ikm"))="","",INDIRECT(ADDRESS(ROW(dati_ikm!G$16),COLUMN(dati_ikm!G$1)+ROW(dati_ikm!G9)+36,1,1,"dati_ikm")))</f>
        <v/>
      </c>
      <c r="D177" s="84" t="str">
        <f t="shared" ca="1" si="48"/>
        <v/>
      </c>
      <c r="E177" s="85" t="e">
        <f t="shared" ca="1" si="49"/>
        <v>#N/A</v>
      </c>
      <c r="F177" s="53"/>
      <c r="G177" s="53"/>
      <c r="H177" s="53"/>
      <c r="I177" s="53"/>
      <c r="J177" s="2"/>
      <c r="AJ177" s="63">
        <f ca="1">D182</f>
        <v>24.995908999999983</v>
      </c>
      <c r="AK177" s="61" t="s">
        <v>170</v>
      </c>
      <c r="AL177" s="61"/>
      <c r="AM177" s="61"/>
      <c r="AN177" s="61"/>
      <c r="AO177" s="11"/>
      <c r="AP177" s="2"/>
      <c r="AQ177" s="2"/>
    </row>
    <row r="178" spans="1:43" hidden="1">
      <c r="A178" s="25" t="s">
        <v>150</v>
      </c>
      <c r="B178" s="84">
        <f ca="1">IF(INDIRECT(ADDRESS(ROW(dati_ikm!G$16),COLUMN(dati_ikm!G$1)+ROW(dati_ikm!G10)+24,1,1,"dati_ikm"))="","",INDIRECT(ADDRESS(ROW(dati_ikm!G$16),COLUMN(dati_ikm!G$1)+ROW(dati_ikm!G10)+24,1,1,"dati_ikm")))</f>
        <v>62.36665000000005</v>
      </c>
      <c r="C178" s="84" t="str">
        <f ca="1">IF(INDIRECT(ADDRESS(ROW(dati_ikm!G$16),COLUMN(dati_ikm!G$1)+ROW(dati_ikm!G10)+36,1,1,"dati_ikm"))="","",INDIRECT(ADDRESS(ROW(dati_ikm!G$16),COLUMN(dati_ikm!G$1)+ROW(dati_ikm!G10)+36,1,1,"dati_ikm")))</f>
        <v/>
      </c>
      <c r="D178" s="84" t="str">
        <f t="shared" ca="1" si="48"/>
        <v/>
      </c>
      <c r="E178" s="85" t="e">
        <f t="shared" ca="1" si="49"/>
        <v>#N/A</v>
      </c>
      <c r="F178" s="53"/>
      <c r="G178" s="53"/>
      <c r="H178" s="53"/>
      <c r="I178" s="53"/>
      <c r="J178" s="2"/>
      <c r="AM178" s="2"/>
      <c r="AN178" s="2"/>
      <c r="AO178" s="2"/>
      <c r="AP178" s="2"/>
      <c r="AQ178" s="2"/>
    </row>
    <row r="179" spans="1:43" ht="18" hidden="1">
      <c r="A179" s="25" t="s">
        <v>151</v>
      </c>
      <c r="B179" s="84">
        <f ca="1">IF(INDIRECT(ADDRESS(ROW(dati_ikm!G$16),COLUMN(dati_ikm!G$1)+ROW(dati_ikm!G11)+24,1,1,"dati_ikm"))="","",INDIRECT(ADDRESS(ROW(dati_ikm!G$16),COLUMN(dati_ikm!G$1)+ROW(dati_ikm!G11)+24,1,1,"dati_ikm")))</f>
        <v>85.156537999999955</v>
      </c>
      <c r="C179" s="84" t="str">
        <f ca="1">IF(INDIRECT(ADDRESS(ROW(dati_ikm!G$16),COLUMN(dati_ikm!G$1)+ROW(dati_ikm!G11)+36,1,1,"dati_ikm"))="","",INDIRECT(ADDRESS(ROW(dati_ikm!G$16),COLUMN(dati_ikm!G$1)+ROW(dati_ikm!G11)+36,1,1,"dati_ikm")))</f>
        <v/>
      </c>
      <c r="D179" s="84" t="str">
        <f t="shared" ca="1" si="48"/>
        <v/>
      </c>
      <c r="E179" s="85" t="e">
        <f t="shared" ca="1" si="49"/>
        <v>#N/A</v>
      </c>
      <c r="F179" s="53"/>
      <c r="G179" s="71"/>
      <c r="H179" s="71"/>
      <c r="I179" s="71"/>
      <c r="J179" s="68"/>
      <c r="K179" s="68"/>
      <c r="L179" s="68"/>
      <c r="M179" s="68"/>
      <c r="N179" s="68"/>
      <c r="O179" s="68"/>
      <c r="P179" s="68"/>
      <c r="Q179" s="68"/>
      <c r="R179" s="68"/>
      <c r="AJ179" s="63">
        <f>F182</f>
        <v>0</v>
      </c>
      <c r="AK179" s="61" t="s">
        <v>160</v>
      </c>
      <c r="AL179" s="61"/>
      <c r="AM179" s="61"/>
      <c r="AN179" s="61"/>
      <c r="AO179" s="11"/>
      <c r="AP179" s="2"/>
      <c r="AQ179" s="2"/>
    </row>
    <row r="180" spans="1:43" ht="18" hidden="1">
      <c r="A180" s="25" t="s">
        <v>152</v>
      </c>
      <c r="B180" s="84">
        <f ca="1">IF(INDIRECT(ADDRESS(ROW(dati_ikm!G$16),COLUMN(dati_ikm!G$1)+ROW(dati_ikm!G12)+24,1,1,"dati_ikm"))="","",INDIRECT(ADDRESS(ROW(dati_ikm!G$16),COLUMN(dati_ikm!G$1)+ROW(dati_ikm!G12)+24,1,1,"dati_ikm")))</f>
        <v>58.406102999999916</v>
      </c>
      <c r="C180" s="84" t="str">
        <f ca="1">IF(INDIRECT(ADDRESS(ROW(dati_ikm!G$16),COLUMN(dati_ikm!G$1)+ROW(dati_ikm!G12)+36,1,1,"dati_ikm"))="","",INDIRECT(ADDRESS(ROW(dati_ikm!G$16),COLUMN(dati_ikm!G$1)+ROW(dati_ikm!G12)+36,1,1,"dati_ikm")))</f>
        <v/>
      </c>
      <c r="D180" s="84" t="str">
        <f t="shared" ca="1" si="48"/>
        <v/>
      </c>
      <c r="E180" s="85" t="e">
        <f t="shared" ca="1" si="49"/>
        <v>#N/A</v>
      </c>
      <c r="F180" s="53"/>
      <c r="G180" s="53"/>
      <c r="H180" s="53"/>
      <c r="I180" s="53"/>
      <c r="J180" s="2"/>
      <c r="AJ180" s="63">
        <f ca="1">C182</f>
        <v>828.688537</v>
      </c>
      <c r="AK180" s="61" t="s">
        <v>161</v>
      </c>
      <c r="AL180" s="61"/>
      <c r="AM180" s="61"/>
      <c r="AN180" s="61"/>
      <c r="AO180" s="11"/>
      <c r="AP180" s="2"/>
      <c r="AQ180" s="2"/>
    </row>
    <row r="181" spans="1:43" ht="18" hidden="1">
      <c r="A181" s="26"/>
      <c r="B181" s="84"/>
      <c r="C181" s="84"/>
      <c r="D181" s="84"/>
      <c r="E181" s="85"/>
      <c r="F181" s="53"/>
      <c r="G181" s="53"/>
      <c r="H181" s="53"/>
      <c r="I181" s="53"/>
      <c r="J181" s="2"/>
      <c r="AJ181" s="64">
        <f>100+H174</f>
        <v>100</v>
      </c>
      <c r="AK181" s="61" t="s">
        <v>155</v>
      </c>
      <c r="AL181" s="61"/>
      <c r="AM181" s="61"/>
      <c r="AN181" s="61"/>
      <c r="AO181" s="11"/>
      <c r="AP181" s="2"/>
      <c r="AQ181" s="2"/>
    </row>
    <row r="182" spans="1:43" ht="18" hidden="1">
      <c r="A182" s="22" t="str" cm="1">
        <f t="array" aca="1" ref="A182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(janvāris-augusts)</v>
      </c>
      <c r="B182" s="87">
        <f ca="1">SUM(_xlfn.TAKE(B169:B180,dati_kum!E33))</f>
        <v>803.69262800000001</v>
      </c>
      <c r="C182" s="87">
        <f ca="1">SUM(C169:C174)</f>
        <v>828.688537</v>
      </c>
      <c r="D182" s="87">
        <f ca="1">C182-B182</f>
        <v>24.995908999999983</v>
      </c>
      <c r="E182" s="88">
        <f ca="1">(C182/B182)*100-100</f>
        <v>3.1101329201192982</v>
      </c>
      <c r="F182" s="53"/>
      <c r="G182" s="53"/>
      <c r="H182" s="53"/>
      <c r="I182" s="53"/>
      <c r="J182" s="2"/>
      <c r="AJ182" s="63">
        <f>G182</f>
        <v>0</v>
      </c>
      <c r="AK182" s="61" t="s">
        <v>164</v>
      </c>
      <c r="AL182" s="61"/>
      <c r="AM182" s="61"/>
      <c r="AN182" s="61"/>
      <c r="AO182" s="11"/>
      <c r="AP182" s="2"/>
      <c r="AQ182" s="2"/>
    </row>
    <row r="183" spans="1:43" ht="18" hidden="1">
      <c r="A183" s="28" t="s">
        <v>187</v>
      </c>
      <c r="B183" s="91">
        <f ca="1">SUM(B169:B180)</f>
        <v>1064.2598069999999</v>
      </c>
      <c r="C183" s="91">
        <f ca="1">SUM(C169:C180)</f>
        <v>962.66280500000005</v>
      </c>
      <c r="D183" s="133" t="s">
        <v>179</v>
      </c>
      <c r="E183" s="133" t="s">
        <v>179</v>
      </c>
      <c r="F183" s="53"/>
      <c r="G183" s="53"/>
      <c r="H183" s="53"/>
      <c r="I183" s="53"/>
      <c r="J183" s="2"/>
      <c r="AJ183" s="64">
        <f>H182</f>
        <v>0</v>
      </c>
      <c r="AK183" s="61" t="s">
        <v>156</v>
      </c>
      <c r="AM183" s="2"/>
      <c r="AN183" s="2"/>
      <c r="AO183" s="11"/>
      <c r="AP183" s="2"/>
      <c r="AQ183" s="2"/>
    </row>
    <row r="184" spans="1:43" hidden="1">
      <c r="F184" s="53"/>
      <c r="G184" s="53"/>
      <c r="H184" s="53"/>
      <c r="I184" s="53"/>
      <c r="J184" s="2"/>
    </row>
    <row r="185" spans="1:43" hidden="1">
      <c r="J185" s="2"/>
    </row>
    <row r="186" spans="1:43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</row>
    <row r="187" spans="1:43" hidden="1">
      <c r="J187" s="2"/>
    </row>
    <row r="188" spans="1:43" hidden="1">
      <c r="J188" s="2"/>
    </row>
    <row r="189" spans="1:43" hidden="1">
      <c r="J189" s="2"/>
    </row>
    <row r="190" spans="1:43" hidden="1">
      <c r="J190" s="2"/>
    </row>
    <row r="191" spans="1:43" hidden="1">
      <c r="J191" s="2"/>
    </row>
    <row r="192" spans="1:43" hidden="1">
      <c r="J192" s="2"/>
    </row>
    <row r="193" spans="10:10" hidden="1">
      <c r="J193" s="2"/>
    </row>
    <row r="194" spans="10:10" hidden="1">
      <c r="J194" s="2"/>
    </row>
    <row r="195" spans="10:10" hidden="1">
      <c r="J195" s="2"/>
    </row>
    <row r="196" spans="10:10" hidden="1">
      <c r="J196" s="2"/>
    </row>
    <row r="197" spans="10:10" hidden="1">
      <c r="J197" s="2"/>
    </row>
    <row r="198" spans="10:10" hidden="1">
      <c r="J198" s="2"/>
    </row>
    <row r="199" spans="10:10" hidden="1">
      <c r="J199" s="2"/>
    </row>
    <row r="200" spans="10:10" hidden="1">
      <c r="J200" s="2"/>
    </row>
    <row r="201" spans="10:10" hidden="1">
      <c r="J201" s="2"/>
    </row>
    <row r="202" spans="10:10" hidden="1">
      <c r="J202" s="2"/>
    </row>
    <row r="203" spans="10:10" hidden="1">
      <c r="J203" s="2"/>
    </row>
    <row r="204" spans="10:10" hidden="1">
      <c r="J204" s="2"/>
    </row>
    <row r="205" spans="10:10" hidden="1">
      <c r="J205" s="2"/>
    </row>
    <row r="206" spans="10:10" hidden="1">
      <c r="J206" s="2"/>
    </row>
    <row r="207" spans="10:10" hidden="1">
      <c r="J207" s="2"/>
    </row>
    <row r="208" spans="10:10" hidden="1">
      <c r="J208" s="2"/>
    </row>
    <row r="209" spans="10:10" hidden="1">
      <c r="J209" s="2"/>
    </row>
    <row r="210" spans="10:10" hidden="1">
      <c r="J210" s="2"/>
    </row>
    <row r="211" spans="10:10" hidden="1">
      <c r="J211" s="2"/>
    </row>
    <row r="212" spans="10:10" hidden="1">
      <c r="J212" s="2"/>
    </row>
    <row r="213" spans="10:10" hidden="1">
      <c r="J213" s="2"/>
    </row>
    <row r="214" spans="10:10" hidden="1">
      <c r="J214" s="2"/>
    </row>
    <row r="215" spans="10:10" hidden="1">
      <c r="J215" s="2"/>
    </row>
    <row r="216" spans="10:10" hidden="1">
      <c r="J216" s="2"/>
    </row>
    <row r="217" spans="10:10" hidden="1">
      <c r="J217" s="2"/>
    </row>
    <row r="218" spans="10:10" hidden="1">
      <c r="J218" s="2"/>
    </row>
    <row r="219" spans="10:10" hidden="1">
      <c r="J219" s="2"/>
    </row>
    <row r="220" spans="10:10" hidden="1">
      <c r="J220" s="2"/>
    </row>
    <row r="221" spans="10:10" hidden="1">
      <c r="J221" s="2"/>
    </row>
    <row r="222" spans="10:10" hidden="1">
      <c r="J222" s="2"/>
    </row>
    <row r="223" spans="10:10" hidden="1">
      <c r="J223" s="2"/>
    </row>
    <row r="224" spans="10:10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/>
    <row r="508" spans="10:10"/>
  </sheetData>
  <phoneticPr fontId="58" type="noConversion"/>
  <conditionalFormatting sqref="E4:E15">
    <cfRule type="containsErrors" dxfId="46" priority="14">
      <formula>ISERROR(E4)</formula>
    </cfRule>
  </conditionalFormatting>
  <conditionalFormatting sqref="E29:E40">
    <cfRule type="containsErrors" dxfId="45" priority="11">
      <formula>ISERROR(E29)</formula>
    </cfRule>
  </conditionalFormatting>
  <conditionalFormatting sqref="E52:E63">
    <cfRule type="containsErrors" dxfId="44" priority="13">
      <formula>ISERROR(E52)</formula>
    </cfRule>
  </conditionalFormatting>
  <conditionalFormatting sqref="E75:E86">
    <cfRule type="containsErrors" dxfId="43" priority="9">
      <formula>ISERROR(E75)</formula>
    </cfRule>
  </conditionalFormatting>
  <conditionalFormatting sqref="E98:E109">
    <cfRule type="containsErrors" dxfId="42" priority="5">
      <formula>ISERROR(E98)</formula>
    </cfRule>
  </conditionalFormatting>
  <conditionalFormatting sqref="E121:E132">
    <cfRule type="containsErrors" dxfId="41" priority="7">
      <formula>ISERROR(E121)</formula>
    </cfRule>
  </conditionalFormatting>
  <conditionalFormatting sqref="E143:E154">
    <cfRule type="containsErrors" dxfId="40" priority="3">
      <formula>ISERROR(E143)</formula>
    </cfRule>
  </conditionalFormatting>
  <conditionalFormatting sqref="E169:E180">
    <cfRule type="containsErrors" dxfId="39" priority="1">
      <formula>ISERROR(E169)</formula>
    </cfRule>
  </conditionalFormatting>
  <conditionalFormatting sqref="H29:H40 H42">
    <cfRule type="cellIs" dxfId="38" priority="31" operator="lessThan">
      <formula>100</formula>
    </cfRule>
    <cfRule type="cellIs" dxfId="37" priority="32" operator="greaterThanOrEqual">
      <formula>100</formula>
    </cfRule>
  </conditionalFormatting>
  <conditionalFormatting sqref="H29:H40">
    <cfRule type="containsErrors" dxfId="36" priority="10" stopIfTrue="1">
      <formula>ISERROR(H29)</formula>
    </cfRule>
  </conditionalFormatting>
  <conditionalFormatting sqref="H52:H63 H65">
    <cfRule type="cellIs" dxfId="35" priority="33" operator="lessThan">
      <formula>100</formula>
    </cfRule>
  </conditionalFormatting>
  <conditionalFormatting sqref="H52:H63 H65:H66">
    <cfRule type="cellIs" dxfId="34" priority="34" operator="greaterThanOrEqual">
      <formula>100</formula>
    </cfRule>
  </conditionalFormatting>
  <conditionalFormatting sqref="H52:H63">
    <cfRule type="containsErrors" dxfId="33" priority="12" stopIfTrue="1">
      <formula>ISERROR(H52)</formula>
    </cfRule>
  </conditionalFormatting>
  <conditionalFormatting sqref="H75:H86 H88">
    <cfRule type="cellIs" dxfId="32" priority="29" operator="lessThan">
      <formula>100</formula>
    </cfRule>
    <cfRule type="cellIs" dxfId="31" priority="30" operator="greaterThanOrEqual">
      <formula>100</formula>
    </cfRule>
  </conditionalFormatting>
  <conditionalFormatting sqref="H75:H86">
    <cfRule type="containsErrors" dxfId="30" priority="8" stopIfTrue="1">
      <formula>ISERROR(H75)</formula>
    </cfRule>
  </conditionalFormatting>
  <conditionalFormatting sqref="H98:H109 H111">
    <cfRule type="cellIs" dxfId="29" priority="25" operator="lessThan">
      <formula>100</formula>
    </cfRule>
    <cfRule type="cellIs" dxfId="28" priority="26" operator="greaterThanOrEqual">
      <formula>100</formula>
    </cfRule>
  </conditionalFormatting>
  <conditionalFormatting sqref="H98:H109">
    <cfRule type="containsErrors" dxfId="27" priority="4" stopIfTrue="1">
      <formula>ISERROR(H98)</formula>
    </cfRule>
  </conditionalFormatting>
  <conditionalFormatting sqref="H121:H132 H134">
    <cfRule type="cellIs" dxfId="26" priority="27" operator="lessThan">
      <formula>100</formula>
    </cfRule>
    <cfRule type="cellIs" dxfId="25" priority="28" operator="greaterThanOrEqual">
      <formula>100</formula>
    </cfRule>
  </conditionalFormatting>
  <conditionalFormatting sqref="H121:H132">
    <cfRule type="containsErrors" dxfId="24" priority="6" stopIfTrue="1">
      <formula>ISERROR(H121)</formula>
    </cfRule>
  </conditionalFormatting>
  <conditionalFormatting sqref="H143:H154 H156">
    <cfRule type="cellIs" dxfId="23" priority="18" operator="lessThan">
      <formula>100</formula>
    </cfRule>
    <cfRule type="cellIs" dxfId="22" priority="19" operator="greaterThanOrEqual">
      <formula>100</formula>
    </cfRule>
  </conditionalFormatting>
  <conditionalFormatting sqref="H143:H154">
    <cfRule type="containsErrors" dxfId="21" priority="2" stopIfTrue="1">
      <formula>ISERROR(H143)</formula>
    </cfRule>
  </conditionalFormatting>
  <conditionalFormatting sqref="J4:J15 J17">
    <cfRule type="cellIs" dxfId="20" priority="39" operator="greaterThan">
      <formula>100</formula>
    </cfRule>
    <cfRule type="containsErrors" dxfId="19" priority="36" stopIfTrue="1">
      <formula>ISERROR(J4)</formula>
    </cfRule>
    <cfRule type="cellIs" dxfId="18" priority="38" operator="lessThan">
      <formula>100</formula>
    </cfRule>
  </conditionalFormatting>
  <conditionalFormatting sqref="AJ18 AJ43 AJ66 AJ89 AJ112">
    <cfRule type="cellIs" dxfId="17" priority="22" operator="lessThan">
      <formula>0</formula>
    </cfRule>
    <cfRule type="cellIs" dxfId="16" priority="20" operator="greaterThanOrEqual">
      <formula>0</formula>
    </cfRule>
  </conditionalFormatting>
  <conditionalFormatting sqref="AJ183">
    <cfRule type="cellIs" dxfId="15" priority="23" operator="lessThan">
      <formula>0</formula>
    </cfRule>
    <cfRule type="cellIs" dxfId="14" priority="24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3"/>
  <sheetViews>
    <sheetView zoomScale="80" zoomScaleNormal="80" workbookViewId="0"/>
  </sheetViews>
  <sheetFormatPr defaultColWidth="0" defaultRowHeight="15" zeroHeight="1"/>
  <cols>
    <col min="1" max="1" width="24.7109375" style="1" customWidth="1"/>
    <col min="2" max="3" width="21.140625" style="2" customWidth="1"/>
    <col min="4" max="4" width="24.140625" style="2" hidden="1" customWidth="1"/>
    <col min="5" max="5" width="23.7109375" style="2" customWidth="1"/>
    <col min="6" max="6" width="20" style="1" hidden="1" customWidth="1"/>
    <col min="7" max="7" width="19.85546875" style="1" customWidth="1"/>
    <col min="8" max="8" width="21.140625" style="1" customWidth="1"/>
    <col min="9" max="9" width="21.7109375" style="1" customWidth="1"/>
    <col min="10" max="10" width="21.28515625" style="1" customWidth="1"/>
    <col min="11" max="11" width="25.7109375" style="1" hidden="1" customWidth="1"/>
    <col min="12" max="12" width="24.28515625" style="1" customWidth="1"/>
    <col min="13" max="13" width="18.7109375" style="1" hidden="1" customWidth="1"/>
    <col min="14" max="14" width="20.7109375" style="1" customWidth="1"/>
    <col min="15" max="15" width="21.5703125" style="1" customWidth="1"/>
    <col min="16" max="16" width="9.140625" style="2" customWidth="1"/>
    <col min="17" max="34" width="0" hidden="1" customWidth="1"/>
    <col min="35" max="16384" width="9.140625" hidden="1"/>
  </cols>
  <sheetData>
    <row r="1" spans="1:34">
      <c r="A1" s="82" t="s">
        <v>207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3" customFormat="1">
      <c r="A2" s="50" t="s">
        <v>2</v>
      </c>
      <c r="B2" s="2"/>
      <c r="C2" s="2"/>
      <c r="D2" s="2"/>
      <c r="E2" s="2"/>
      <c r="F2" s="2"/>
      <c r="G2" s="2"/>
      <c r="H2" s="56" t="s">
        <v>212</v>
      </c>
      <c r="I2" s="2"/>
      <c r="J2" s="2"/>
      <c r="K2" s="2"/>
      <c r="L2" s="2"/>
      <c r="M2" s="2"/>
      <c r="N2" s="2"/>
      <c r="O2" s="56" t="s">
        <v>188</v>
      </c>
      <c r="P2" s="2"/>
    </row>
    <row r="3" spans="1:34" ht="21.75" customHeight="1">
      <c r="A3" s="20"/>
      <c r="B3" s="163" t="s">
        <v>181</v>
      </c>
      <c r="C3" s="163"/>
      <c r="D3" s="163"/>
      <c r="E3" s="163"/>
      <c r="F3" s="163"/>
      <c r="G3" s="163"/>
      <c r="H3" s="164"/>
      <c r="I3" s="165" t="s">
        <v>182</v>
      </c>
      <c r="J3" s="166"/>
      <c r="K3" s="166"/>
      <c r="L3" s="166"/>
      <c r="M3" s="166"/>
      <c r="N3" s="166"/>
      <c r="O3" s="167"/>
      <c r="P3" s="53"/>
    </row>
    <row r="4" spans="1:34" ht="55.5" customHeight="1">
      <c r="A4" s="16" t="s">
        <v>48</v>
      </c>
      <c r="B4" s="16" t="s">
        <v>184</v>
      </c>
      <c r="C4" s="16" t="s">
        <v>185</v>
      </c>
      <c r="D4" s="16" t="s">
        <v>192</v>
      </c>
      <c r="E4" s="16" t="s">
        <v>193</v>
      </c>
      <c r="F4" s="16" t="s">
        <v>183</v>
      </c>
      <c r="G4" s="16" t="s">
        <v>190</v>
      </c>
      <c r="H4" s="42" t="s">
        <v>189</v>
      </c>
      <c r="I4" s="45" t="s">
        <v>184</v>
      </c>
      <c r="J4" s="39" t="s">
        <v>185</v>
      </c>
      <c r="K4" s="39" t="s">
        <v>194</v>
      </c>
      <c r="L4" s="39" t="s">
        <v>195</v>
      </c>
      <c r="M4" s="39" t="s">
        <v>183</v>
      </c>
      <c r="N4" s="39" t="s">
        <v>190</v>
      </c>
      <c r="O4" s="39" t="s">
        <v>189</v>
      </c>
      <c r="P4" s="56"/>
      <c r="V4" s="78"/>
    </row>
    <row r="5" spans="1:34">
      <c r="A5" s="38" t="s">
        <v>49</v>
      </c>
      <c r="B5" s="18" cm="1">
        <f t="array" aca="1" ref="B5" ca="1">INDIRECT(ADDRESS(ROW(dati_ikm!G$7),COLUMN(dati_ikm!G$7)+ROW(dati_ikm!A$1)*dati_ikm!H43+24,1,1,"dati_ikm"))</f>
        <v>349.94483600000012</v>
      </c>
      <c r="C5" s="140" cm="1">
        <f t="array" aca="1" ref="C5" ca="1">INDIRECT(ADDRESS(ROW(dati_ikm!G$7),COLUMN(dati_ikm!G$7)+ROW(dati_ikm!A$1)*dati_ikm!H43+36,1,1,"dati_ikm"))</f>
        <v>377.95256599999993</v>
      </c>
      <c r="D5" s="18">
        <f ca="1">C5-B5</f>
        <v>28.00772999999981</v>
      </c>
      <c r="E5" s="140">
        <f t="shared" ref="E5:E12" ca="1" si="0">(C5/B5)*100-100</f>
        <v>8.0034700097702824</v>
      </c>
      <c r="F5" s="19" cm="1">
        <f t="array" aca="1" ref="F5" ca="1">INDIRECT(ADDRESS(ROW(dati_ikm!S$37),COLUMN(dati_ikm!S$37)+ROW(dati_ikm!$G$1)*dati_ikm!H43+12,1,1,"dati_ikm"))</f>
        <v>393.783072</v>
      </c>
      <c r="G5" s="19">
        <f t="shared" ref="G5:G10" ca="1" si="1">C5-F5</f>
        <v>-15.830506000000071</v>
      </c>
      <c r="H5" s="43">
        <f t="shared" ref="H5:H10" ca="1" si="2">C5/F5*100-100</f>
        <v>-4.0201083097853711</v>
      </c>
      <c r="I5" s="117">
        <f ca="1">SUM(INDIRECT(ADDRESS(ROW(dati_ikm!G$7),COLUMN(dati_ikm!G$1)+ROW(dati_ikm!G1)+24,1,1,"dati_ikm")):INDIRECT(ADDRESS(ROW(dati_ikm!G$7),COLUMN(dati_ikm!G$1)+ROW(dati_ikm!G1)*(dati_kum!$E$33)+24,1,1,"dati_ikm")))</f>
        <v>2665.2042980000001</v>
      </c>
      <c r="J5" s="18">
        <f ca="1">SUM(INDIRECT(ADDRESS(ROW(dati_ikm!G$7),COLUMN(dati_ikm!G$1)+ROW(dati_ikm!G1)+36,1,1,"dati_ikm")):INDIRECT(ADDRESS(ROW(dati_ikm!G$7),COLUMN(dati_ikm!G$1)+ROW(dati_ikm!G1)*(dati_kum!$E$33)+36,1,1,"dati_ikm")))</f>
        <v>2957.4113910000001</v>
      </c>
      <c r="K5" s="18">
        <f ca="1">J5-I5</f>
        <v>292.20709299999999</v>
      </c>
      <c r="L5" s="18">
        <f t="shared" ref="L5:L12" ca="1" si="3">(J5/I5)*100-100</f>
        <v>10.963778394747294</v>
      </c>
      <c r="M5" s="19">
        <f ca="1">SUM(INDIRECT(ADDRESS(ROW(dati_ikm!G$37),COLUMN(dati_ikm!S$1)+ROW(dati_ikm!S1)+12,1,1,"dati_ikm")):INDIRECT(ADDRESS(ROW(dati_ikm!G$37),COLUMN(dati_ikm!S$1)+ROW(dati_ikm!S1)*(dati_kum!$E$33)+12,1,1,"dati_ikm")))</f>
        <v>2981.9115610000003</v>
      </c>
      <c r="N5" s="19">
        <f t="shared" ref="N5:N10" ca="1" si="4">J5-M5</f>
        <v>-24.500170000000253</v>
      </c>
      <c r="O5" s="19">
        <f ca="1">J5/M5*100-100</f>
        <v>-0.8216263124780312</v>
      </c>
      <c r="P5" s="59"/>
    </row>
    <row r="6" spans="1:34" ht="13.9" customHeight="1">
      <c r="A6" s="38" t="s">
        <v>50</v>
      </c>
      <c r="B6" s="18" cm="1">
        <f t="array" aca="1" ref="B6" ca="1">INDIRECT(ADDRESS(ROW(dati_ikm!G$11),COLUMN(dati_ikm!G$11)+ROW(dati_ikm!A$1)*dati_ikm!H43+24,1,1,"dati_ikm"))</f>
        <v>312.93571599999996</v>
      </c>
      <c r="C6" s="140" cm="1">
        <f t="array" aca="1" ref="C6" ca="1">INDIRECT(ADDRESS(ROW(dati_ikm!G$11),COLUMN(dati_ikm!G$11)+ROW(dati_ikm!A$1)*dati_ikm!H43+36,1,1,"dati_ikm"))</f>
        <v>335.26407299999983</v>
      </c>
      <c r="D6" s="18">
        <f t="shared" ref="D6:D11" ca="1" si="5">C6-B6</f>
        <v>22.328356999999869</v>
      </c>
      <c r="E6" s="140">
        <f t="shared" ca="1" si="0"/>
        <v>7.1351257968904633</v>
      </c>
      <c r="F6" s="19" cm="1">
        <f t="array" aca="1" ref="F6" ca="1">INDIRECT(ADDRESS(ROW(dati_ikm!S$28),COLUMN(dati_ikm!S$38)+ROW(dati_ikm!$G$1)*dati_ikm!H43+12,1,1,"dati_ikm"))</f>
        <v>350.9</v>
      </c>
      <c r="G6" s="19">
        <f t="shared" ca="1" si="1"/>
        <v>-15.635927000000152</v>
      </c>
      <c r="H6" s="43">
        <f t="shared" ca="1" si="2"/>
        <v>-4.4559495582787605</v>
      </c>
      <c r="I6" s="117">
        <f ca="1">SUM(INDIRECT(ADDRESS(ROW(dati_ikm!G$11),COLUMN(dati_ikm!G$1)+ROW(dati_ikm!G1)+24,1,1,"dati_ikm")):INDIRECT(ADDRESS(ROW(dati_ikm!G$11),COLUMN(dati_ikm!G$1)+ROW(dati_ikm!G1)*(dati_kum!$E$33)+24,1,1,"dati_ikm")))</f>
        <v>2582.8907859999999</v>
      </c>
      <c r="J6" s="18">
        <f ca="1">SUM(INDIRECT(ADDRESS(ROW(dati_ikm!G$11),COLUMN(dati_ikm!G$1)+ROW(dati_ikm!G1)+36,1,1,"dati_ikm")):INDIRECT(ADDRESS(ROW(dati_ikm!G$11),COLUMN(dati_ikm!G$1)+ROW(dati_ikm!G1)*(dati_kum!$E$33)+36,1,1,"dati_ikm")))</f>
        <v>2483.6145799999999</v>
      </c>
      <c r="K6" s="18">
        <f t="shared" ref="K6:K11" ca="1" si="6">J6-I6</f>
        <v>-99.276206000000002</v>
      </c>
      <c r="L6" s="18">
        <f t="shared" ca="1" si="3"/>
        <v>-3.8436083530169043</v>
      </c>
      <c r="M6" s="19">
        <f ca="1">SUM(INDIRECT(ADDRESS(ROW(dati_ikm!G$28),COLUMN(dati_ikm!S$1)+ROW(dati_ikm!S1)+12,1,1,"dati_ikm")):INDIRECT(ADDRESS(ROW(dati_ikm!G$28),COLUMN(dati_ikm!S$1)+ROW(dati_ikm!S1)*(dati_kum!$E$33)+12,1,1,"dati_ikm")))</f>
        <v>2665.5</v>
      </c>
      <c r="N6" s="19">
        <f t="shared" ca="1" si="4"/>
        <v>-181.88542000000007</v>
      </c>
      <c r="O6" s="19">
        <f t="shared" ref="O6:O10" ca="1" si="7">J6/M6*100-100</f>
        <v>-6.8236886137685246</v>
      </c>
      <c r="P6" s="59"/>
    </row>
    <row r="7" spans="1:34">
      <c r="A7" s="38" t="s">
        <v>51</v>
      </c>
      <c r="B7" s="18" cm="1">
        <f t="array" aca="1" ref="B7" ca="1">INDIRECT(ADDRESS(ROW(dati_ikm!G$5),COLUMN(dati_ikm!G$5)+ROW(dati_ikm!A$1)*dati_ikm!H43+24,1,1,"dati_ikm"))</f>
        <v>234.13196300000004</v>
      </c>
      <c r="C7" s="140" cm="1">
        <f t="array" aca="1" ref="C7" ca="1">INDIRECT(ADDRESS(ROW(dati_ikm!G$5),COLUMN(dati_ikm!G$5)+ROW(dati_ikm!A$1)*dati_ikm!H43+36,1,1,"dati_ikm"))</f>
        <v>264.36434000000008</v>
      </c>
      <c r="D7" s="18">
        <f t="shared" ca="1" si="5"/>
        <v>30.232377000000042</v>
      </c>
      <c r="E7" s="140">
        <f t="shared" ca="1" si="0"/>
        <v>12.912537277108143</v>
      </c>
      <c r="F7" s="19" cm="1">
        <f t="array" aca="1" ref="F7" ca="1">INDIRECT(ADDRESS(ROW(dati_ikm!S$32),COLUMN(dati_ikm!S$32)+ROW(dati_ikm!$G$1)*dati_ikm!H43+12,1,1,"dati_ikm"))</f>
        <v>243</v>
      </c>
      <c r="G7" s="19">
        <f t="shared" ca="1" si="1"/>
        <v>21.364340000000084</v>
      </c>
      <c r="H7" s="43">
        <f t="shared" ca="1" si="2"/>
        <v>8.7919094650206233</v>
      </c>
      <c r="I7" s="117">
        <f ca="1">SUM(INDIRECT(ADDRESS(ROW(dati_ikm!G$5),COLUMN(dati_ikm!G$1)+ROW(dati_ikm!G1)+24,1,1,"dati_ikm")):INDIRECT(ADDRESS(ROW(dati_ikm!G$5),COLUMN(dati_ikm!G$1)+ROW(dati_ikm!G1)*(dati_kum!$E$33)+24,1,1,"dati_ikm")))</f>
        <v>1580.1439700000001</v>
      </c>
      <c r="J7" s="18">
        <f ca="1">SUM(INDIRECT(ADDRESS(ROW(dati_ikm!G$5),COLUMN(dati_ikm!G$1)+ROW(dati_ikm!G1)+36,1,1,"dati_ikm")):INDIRECT(ADDRESS(ROW(dati_ikm!G$5),COLUMN(dati_ikm!G$1)+ROW(dati_ikm!G1)*(dati_kum!$E$33)+36,1,1,"dati_ikm")))</f>
        <v>1783.93452</v>
      </c>
      <c r="K7" s="18">
        <f t="shared" ca="1" si="6"/>
        <v>203.79054999999994</v>
      </c>
      <c r="L7" s="18">
        <f t="shared" ca="1" si="3"/>
        <v>12.896960901606946</v>
      </c>
      <c r="M7" s="19">
        <f ca="1">SUM(INDIRECT(ADDRESS(ROW(dati_ikm!G$32),COLUMN(dati_ikm!S$1)+ROW(dati_ikm!S1)+12,1,1,"dati_ikm")):INDIRECT(ADDRESS(ROW(dati_ikm!G$32),COLUMN(dati_ikm!S$1)+ROW(dati_ikm!S1)*(dati_kum!$E$33)+12,1,1,"dati_ikm")))</f>
        <v>1662.5</v>
      </c>
      <c r="N7" s="19">
        <f t="shared" ca="1" si="4"/>
        <v>121.43452000000002</v>
      </c>
      <c r="O7" s="19">
        <f t="shared" ca="1" si="7"/>
        <v>7.3043320300751873</v>
      </c>
      <c r="P7" s="59"/>
    </row>
    <row r="8" spans="1:34">
      <c r="A8" s="38" t="s">
        <v>53</v>
      </c>
      <c r="B8" s="18" cm="1">
        <f t="array" aca="1" ref="B8" ca="1">INDIRECT(ADDRESS(ROW(dati_ikm!G$6),COLUMN(dati_ikm!G$6)+ROW(dati_ikm!A$1)*dati_ikm!H43+24,1,1,"dati_ikm"))</f>
        <v>32.975626000000034</v>
      </c>
      <c r="C8" s="140" cm="1">
        <f t="array" aca="1" ref="C8" ca="1">INDIRECT(ADDRESS(ROW(dati_ikm!G$6),COLUMN(dati_ikm!G$6)+ROW(dati_ikm!A$1)*dati_ikm!H43+36,1,1,"dati_ikm"))</f>
        <v>37.146848999999975</v>
      </c>
      <c r="D8" s="18">
        <f t="shared" ca="1" si="5"/>
        <v>4.1712229999999408</v>
      </c>
      <c r="E8" s="140">
        <f t="shared" ca="1" si="0"/>
        <v>12.649412629800992</v>
      </c>
      <c r="F8" s="19" cm="1">
        <f t="array" aca="1" ref="F8" ca="1">INDIRECT(ADDRESS(ROW(dati_ikm!S$27),COLUMN(dati_ikm!S$27)+ROW(dati_ikm!$G$1)*dati_ikm!H43+12,1,1,"dati_ikm"))</f>
        <v>71.2</v>
      </c>
      <c r="G8" s="19">
        <f t="shared" ca="1" si="1"/>
        <v>-34.053151000000028</v>
      </c>
      <c r="H8" s="43">
        <f t="shared" ca="1" si="2"/>
        <v>-47.827459269662967</v>
      </c>
      <c r="I8" s="117">
        <f ca="1">SUM(INDIRECT(ADDRESS(ROW(dati_ikm!G$6),COLUMN(dati_ikm!G$1)+ROW(dati_ikm!G1)+24,1,1,"dati_ikm")):INDIRECT(ADDRESS(ROW(dati_ikm!G$6),COLUMN(dati_ikm!G$1)+ROW(dati_ikm!G1)*(dati_kum!$E$33)+24,1,1,"dati_ikm")))</f>
        <v>400.96498300000002</v>
      </c>
      <c r="J8" s="18">
        <f ca="1">SUM(INDIRECT(ADDRESS(ROW(dati_ikm!G$6),COLUMN(dati_ikm!G$1)+ROW(dati_ikm!G1)+36,1,1,"dati_ikm")):INDIRECT(ADDRESS(ROW(dati_ikm!G$6),COLUMN(dati_ikm!G$1)+ROW(dati_ikm!G1)*(dati_kum!$E$33)+36,1,1,"dati_ikm")))</f>
        <v>533.79000599999995</v>
      </c>
      <c r="K8" s="18">
        <f t="shared" ca="1" si="6"/>
        <v>132.82502299999993</v>
      </c>
      <c r="L8" s="18">
        <f t="shared" ca="1" si="3"/>
        <v>33.126339862950061</v>
      </c>
      <c r="M8" s="19">
        <f ca="1">SUM(INDIRECT(ADDRESS(ROW(dati_ikm!G$27),COLUMN(dati_ikm!S$1)+ROW(dati_ikm!S1)+12,1,1,"dati_ikm")):INDIRECT(ADDRESS(ROW(dati_ikm!G$27),COLUMN(dati_ikm!S$1)+ROW(dati_ikm!S1)*(dati_kum!$E$33)+12,1,1,"dati_ikm")))</f>
        <v>571.80000000000007</v>
      </c>
      <c r="N8" s="19">
        <f t="shared" ca="1" si="4"/>
        <v>-38.00999400000012</v>
      </c>
      <c r="O8" s="19">
        <f t="shared" ca="1" si="7"/>
        <v>-6.6474281217209068</v>
      </c>
      <c r="P8" s="59"/>
    </row>
    <row r="9" spans="1:34">
      <c r="A9" s="38" t="s">
        <v>52</v>
      </c>
      <c r="B9" s="18" cm="1">
        <f t="array" aca="1" ref="B9" ca="1">INDIRECT(ADDRESS(ROW(dati_ikm!G$12),COLUMN(dati_ikm!G$12)+ROW(dati_ikm!A$1)*dati_ikm!H43+24,1,1,"dati_ikm"))</f>
        <v>101.00952800000005</v>
      </c>
      <c r="C9" s="140" cm="1">
        <f t="array" aca="1" ref="C9" ca="1">INDIRECT(ADDRESS(ROW(dati_ikm!G$12),COLUMN(dati_ikm!G$12)+ROW(dati_ikm!A$1)*dati_ikm!H43+36,1,1,"dati_ikm"))</f>
        <v>109.54192999999998</v>
      </c>
      <c r="D9" s="18">
        <f t="shared" ca="1" si="5"/>
        <v>8.5324019999999337</v>
      </c>
      <c r="E9" s="140">
        <f t="shared" ca="1" si="0"/>
        <v>8.4471258988557167</v>
      </c>
      <c r="F9" s="19" cm="1">
        <f t="array" aca="1" ref="F9" ca="1">INDIRECT(ADDRESS(ROW(dati_ikm!S$29),COLUMN(dati_ikm!S$29)+ROW(dati_ikm!$G$1)*dati_ikm!H43+12,1,1,"dati_ikm"))</f>
        <v>113.47703916488528</v>
      </c>
      <c r="G9" s="19">
        <f t="shared" ca="1" si="1"/>
        <v>-3.9351091648853043</v>
      </c>
      <c r="H9" s="43">
        <f t="shared" ca="1" si="2"/>
        <v>-3.4677580538275095</v>
      </c>
      <c r="I9" s="117">
        <f ca="1">SUM(INDIRECT(ADDRESS(ROW(dati_ikm!G$12),COLUMN(dati_ikm!G$1)+ROW(dati_ikm!G1)+24,1,1,"dati_ikm")):INDIRECT(ADDRESS(ROW(dati_ikm!G$12),COLUMN(dati_ikm!G$1)+ROW(dati_ikm!G1)*(dati_kum!$E$33)+24,1,1,"dati_ikm")))</f>
        <v>774.36085700000001</v>
      </c>
      <c r="J9" s="18">
        <f ca="1">SUM(INDIRECT(ADDRESS(ROW(dati_ikm!G$12),COLUMN(dati_ikm!G$1)+ROW(dati_ikm!G1)+36,1,1,"dati_ikm")):INDIRECT(ADDRESS(ROW(dati_ikm!G$12),COLUMN(dati_ikm!G$1)+ROW(dati_ikm!G1)*(dati_kum!$E$33)+36,1,1,"dati_ikm")))</f>
        <v>789.84219399999995</v>
      </c>
      <c r="K9" s="18">
        <f t="shared" ca="1" si="6"/>
        <v>15.48133699999994</v>
      </c>
      <c r="L9" s="18">
        <f t="shared" ca="1" si="3"/>
        <v>1.9992406460183361</v>
      </c>
      <c r="M9" s="19">
        <f ca="1">SUM(INDIRECT(ADDRESS(ROW(dati_ikm!G$29),COLUMN(dati_ikm!S$1)+ROW(dati_ikm!S1)+12,1,1,"dati_ikm")):INDIRECT(ADDRESS(ROW(dati_ikm!G$29),COLUMN(dati_ikm!S$1)+ROW(dati_ikm!S1)*(dati_kum!$E$33)+12,1,1,"dati_ikm")))</f>
        <v>826.05336816493548</v>
      </c>
      <c r="N9" s="19">
        <f t="shared" ca="1" si="4"/>
        <v>-36.211174164935528</v>
      </c>
      <c r="O9" s="19">
        <f t="shared" ca="1" si="7"/>
        <v>-4.3836361620772806</v>
      </c>
      <c r="P9" s="59"/>
    </row>
    <row r="10" spans="1:34">
      <c r="A10" s="38" t="s">
        <v>61</v>
      </c>
      <c r="B10" s="18">
        <f ca="1">B12-B11-SUM(B5:B9)</f>
        <v>50.632874999999331</v>
      </c>
      <c r="C10" s="140">
        <f ca="1">C12-C11-SUM(C5:C9)</f>
        <v>50.775512999999137</v>
      </c>
      <c r="D10" s="18">
        <f t="shared" ca="1" si="5"/>
        <v>0.1426379999998062</v>
      </c>
      <c r="E10" s="140">
        <f t="shared" ca="1" si="0"/>
        <v>0.28171025247887371</v>
      </c>
      <c r="F10" s="19" cm="1">
        <f t="array" aca="1" ref="F10" ca="1">INDIRECT(ADDRESS(ROW(dati_ikm!S$40),COLUMN(dati_ikm!S$40)+ROW(dati_ikm!$G$1)*dati_ikm!H43+12,1,1,"dati_ikm"))</f>
        <v>56.523851446878496</v>
      </c>
      <c r="G10" s="19">
        <f t="shared" ca="1" si="1"/>
        <v>-5.7483384468793588</v>
      </c>
      <c r="H10" s="43">
        <f t="shared" ca="1" si="2"/>
        <v>-10.169757190522816</v>
      </c>
      <c r="I10" s="117">
        <f ca="1">I12-I11-SUM(I5:I9)</f>
        <v>402.60271999999986</v>
      </c>
      <c r="J10" s="117">
        <f ca="1">J12-J11-SUM(J5:J9)</f>
        <v>414.2977979999996</v>
      </c>
      <c r="K10" s="18">
        <f t="shared" ca="1" si="6"/>
        <v>11.695077999999739</v>
      </c>
      <c r="L10" s="18">
        <f t="shared" ca="1" si="3"/>
        <v>2.9048681042193891</v>
      </c>
      <c r="M10" s="19">
        <f ca="1">SUM(INDIRECT(ADDRESS(ROW(dati_ikm!G$40),COLUMN(dati_ikm!S$1)+ROW(dati_ikm!S1)+12,1,1,"dati_ikm")):INDIRECT(ADDRESS(ROW(dati_ikm!G$40),COLUMN(dati_ikm!S$1)+ROW(dati_ikm!S1)*(dati_kum!$E$33)+12,1,1,"dati_ikm")))</f>
        <v>421.63199362733025</v>
      </c>
      <c r="N10" s="19">
        <f t="shared" ca="1" si="4"/>
        <v>-7.3341956273306437</v>
      </c>
      <c r="O10" s="19">
        <f t="shared" ca="1" si="7"/>
        <v>-1.739477966136775</v>
      </c>
      <c r="P10" s="59"/>
    </row>
    <row r="11" spans="1:34">
      <c r="A11" s="38" t="s">
        <v>173</v>
      </c>
      <c r="B11" s="83" cm="1">
        <f t="array" aca="1" ref="B11" ca="1">INDIRECT(ADDRESS(ROW(dati_ikm!G$8),COLUMN(dati_ikm!G$8)+ROW(dati_ikm!A$1)*dati_ikm!H43+24,1,1,"dati_ikm"))</f>
        <v>-6.7772359999999878</v>
      </c>
      <c r="C11" s="147" cm="1">
        <f t="array" aca="1" ref="C11" ca="1">INDIRECT(ADDRESS(ROW(dati_ikm!G$8),COLUMN(dati_ikm!G$8)+ROW(dati_ikm!A$1)*dati_ikm!H43+36,1,1,"dati_ikm"))</f>
        <v>-11.241284999999991</v>
      </c>
      <c r="D11" s="18">
        <f t="shared" ca="1" si="5"/>
        <v>-4.4640490000000028</v>
      </c>
      <c r="E11" s="140">
        <f t="shared" ca="1" si="0"/>
        <v>65.868283176209445</v>
      </c>
      <c r="F11" s="106" t="s">
        <v>179</v>
      </c>
      <c r="G11" s="106" t="s">
        <v>179</v>
      </c>
      <c r="H11" s="107" t="s">
        <v>179</v>
      </c>
      <c r="I11" s="118">
        <f ca="1">SUM(INDIRECT(ADDRESS(ROW(dati_ikm!G$8),COLUMN(dati_ikm!G$1)+ROW(dati_ikm!G1)+24,1,1,"dati_ikm")):INDIRECT(ADDRESS(ROW(dati_ikm!G$8),COLUMN(dati_ikm!G$1)+ROW(dati_ikm!G1)*(dati_kum!$E$33)+24,1,1,"dati_ikm")))</f>
        <v>-164.65606199999999</v>
      </c>
      <c r="J11" s="83">
        <f ca="1">SUM(INDIRECT(ADDRESS(ROW(dati_ikm!G$8),COLUMN(dati_ikm!G$1)+ROW(dati_ikm!G1)+36,1,1,"dati_ikm")):INDIRECT(ADDRESS(ROW(dati_ikm!G$8),COLUMN(dati_ikm!G$1)+ROW(dati_ikm!G1)*(dati_kum!$E$33)+36,1,1,"dati_ikm")))</f>
        <v>-115.686764</v>
      </c>
      <c r="K11" s="18">
        <f t="shared" ca="1" si="6"/>
        <v>48.969297999999995</v>
      </c>
      <c r="L11" s="18">
        <f t="shared" ca="1" si="3"/>
        <v>-29.740355383939644</v>
      </c>
      <c r="M11" s="106" t="s">
        <v>179</v>
      </c>
      <c r="N11" s="106" t="s">
        <v>179</v>
      </c>
      <c r="O11" s="106" t="s">
        <v>179</v>
      </c>
      <c r="P11" s="56"/>
    </row>
    <row r="12" spans="1:34" s="47" customFormat="1" ht="33" customHeight="1">
      <c r="A12" s="30" t="s">
        <v>178</v>
      </c>
      <c r="B12" s="108" cm="1">
        <f t="array" aca="1" ref="B12" ca="1">INDIRECT(ADDRESS(ROW(dati_ikm!G$4),COLUMN(dati_ikm!G$4)+ROW(dati_ikm!A$1)*dati_ikm!H43+24,1,1,"dati_ikm"))</f>
        <v>1074.8533079999997</v>
      </c>
      <c r="C12" s="108" cm="1">
        <f t="array" aca="1" ref="C12" ca="1">INDIRECT(ADDRESS(ROW(dati_ikm!G$4),COLUMN(dati_ikm!G$4)+ROW(dati_ikm!A$1)*dati_ikm!H43+36,1,1,"dati_ikm"))</f>
        <v>1163.803985999999</v>
      </c>
      <c r="D12" s="108">
        <f ca="1">C12-B12</f>
        <v>88.950677999999243</v>
      </c>
      <c r="E12" s="46">
        <f t="shared" ca="1" si="0"/>
        <v>8.2756109450425015</v>
      </c>
      <c r="F12" s="41" t="s">
        <v>179</v>
      </c>
      <c r="G12" s="41" t="s">
        <v>179</v>
      </c>
      <c r="H12" s="44" t="s">
        <v>179</v>
      </c>
      <c r="I12" s="109">
        <f ca="1">SUM(INDIRECT(ADDRESS(ROW(dati_ikm!G$4),COLUMN(dati_ikm!G$1)+ROW(dati_ikm!G1)+24,1,1,"dati_ikm")):INDIRECT(ADDRESS(ROW(dati_ikm!G$4),COLUMN(dati_ikm!G$1)+ROW(dati_ikm!G1)*(dati_kum!$E$33)+24,1,1,"dati_ikm")))</f>
        <v>8241.5115519999999</v>
      </c>
      <c r="J12" s="108">
        <f ca="1">SUM(INDIRECT(ADDRESS(ROW(dati_ikm!G$4),COLUMN(dati_ikm!G$1)+ROW(dati_ikm!G1)+36,1,1,"dati_ikm")):INDIRECT(ADDRESS(ROW(dati_ikm!G$4),COLUMN(dati_ikm!G$1)+ROW(dati_ikm!G1)*(dati_kum!$E$33)+36,1,1,"dati_ikm")))</f>
        <v>8847.2037249999994</v>
      </c>
      <c r="K12" s="108">
        <f ca="1">J12-I12</f>
        <v>605.69217299999946</v>
      </c>
      <c r="L12" s="46">
        <f t="shared" ca="1" si="3"/>
        <v>7.3492850089255057</v>
      </c>
      <c r="M12" s="41" t="s">
        <v>179</v>
      </c>
      <c r="N12" s="41" t="s">
        <v>179</v>
      </c>
      <c r="O12" s="41" t="s">
        <v>179</v>
      </c>
      <c r="P12" s="79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47" customFormat="1" ht="30" customHeight="1">
      <c r="A13" s="30" t="s">
        <v>180</v>
      </c>
      <c r="B13" s="46">
        <f ca="1">B12-B11</f>
        <v>1081.6305439999996</v>
      </c>
      <c r="C13" s="46">
        <f ca="1">C12-C11</f>
        <v>1175.045270999999</v>
      </c>
      <c r="D13" s="41" t="s">
        <v>179</v>
      </c>
      <c r="E13" s="41" t="s">
        <v>179</v>
      </c>
      <c r="F13" s="108">
        <f ca="1">SUM(F5:F10)</f>
        <v>1228.883962611764</v>
      </c>
      <c r="G13" s="108">
        <f ca="1">C13-F13</f>
        <v>-53.838691611764943</v>
      </c>
      <c r="H13" s="49">
        <f ca="1">C13/F13*100-100</f>
        <v>-4.3811045834905968</v>
      </c>
      <c r="I13" s="109">
        <f ca="1">I12-I11</f>
        <v>8406.167614</v>
      </c>
      <c r="J13" s="108">
        <f ca="1">J12-J11</f>
        <v>8962.8904889999994</v>
      </c>
      <c r="K13" s="110"/>
      <c r="L13" s="41" t="s">
        <v>179</v>
      </c>
      <c r="M13" s="46">
        <f ca="1">SUM(INDIRECT(ADDRESS(ROW(dati_ikm!G$26),COLUMN(dati_ikm!S$1)+ROW(dati_ikm!S1)+12,1,1,"dati_ikm")):INDIRECT(ADDRESS(ROW(dati_ikm!G$26),COLUMN(dati_ikm!S$1)+ROW(dati_ikm!S1)*(dati_kum!$E$33)+12,1,1,"dati_ikm")))</f>
        <v>9129.3969227922662</v>
      </c>
      <c r="N13" s="46">
        <f ca="1">J13-M13</f>
        <v>-166.50643379226676</v>
      </c>
      <c r="O13" s="48">
        <f ca="1">J13/M13*100-100</f>
        <v>-1.8238492115133056</v>
      </c>
      <c r="P13" s="79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0" customFormat="1">
      <c r="A14" s="50" t="s">
        <v>219</v>
      </c>
      <c r="B14" s="51"/>
      <c r="C14" s="56"/>
      <c r="D14" s="56"/>
      <c r="E14" s="56"/>
      <c r="F14" s="56"/>
      <c r="G14" s="59"/>
      <c r="H14" s="56"/>
      <c r="I14" s="56"/>
      <c r="J14" s="56"/>
      <c r="K14" s="56"/>
      <c r="L14" s="56"/>
      <c r="M14" s="56"/>
      <c r="N14" s="59"/>
      <c r="O14" s="56"/>
      <c r="P14" s="56"/>
    </row>
    <row r="15" spans="1:34" s="53" customFormat="1">
      <c r="B15" s="2"/>
      <c r="C15" s="2"/>
      <c r="D15" s="2"/>
      <c r="E15" s="2"/>
      <c r="F15" s="2"/>
      <c r="G15" s="2"/>
      <c r="H15" s="52"/>
      <c r="I15" s="2"/>
      <c r="J15" s="2"/>
      <c r="K15" s="2"/>
      <c r="L15" s="2"/>
      <c r="M15" s="2"/>
      <c r="N15" s="2"/>
      <c r="O15" s="2"/>
      <c r="P15" s="2"/>
    </row>
    <row r="16" spans="1:34" s="53" customFormat="1">
      <c r="A16" s="2"/>
      <c r="B16" s="2"/>
      <c r="C16" s="51"/>
      <c r="D16" s="2"/>
      <c r="E16" s="51"/>
      <c r="F16" s="52"/>
      <c r="G16" s="2"/>
      <c r="H16" s="2"/>
      <c r="I16" s="2"/>
      <c r="J16" s="2"/>
      <c r="K16" s="2"/>
      <c r="L16" s="2"/>
      <c r="M16" s="2"/>
      <c r="N16" s="2"/>
    </row>
    <row r="17" spans="1:22" s="53" customFormat="1">
      <c r="A17" s="2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2"/>
    </row>
    <row r="18" spans="1:22" s="53" customFormat="1">
      <c r="A18" s="2"/>
      <c r="B18" s="2"/>
      <c r="C18" s="54"/>
      <c r="D18" s="2"/>
      <c r="E18" s="2"/>
      <c r="F18" s="52"/>
      <c r="G18" s="2"/>
      <c r="H18" s="2"/>
      <c r="I18" s="2"/>
      <c r="J18" s="2"/>
      <c r="K18" s="2"/>
      <c r="L18" s="2"/>
      <c r="M18" s="2"/>
      <c r="N18" s="2"/>
    </row>
    <row r="19" spans="1:22" s="53" customFormat="1">
      <c r="A19" s="2"/>
      <c r="B19" s="2"/>
      <c r="C19" s="54"/>
      <c r="D19" s="2"/>
      <c r="E19" s="2"/>
      <c r="F19" s="52"/>
      <c r="G19" s="2"/>
      <c r="H19" s="2"/>
      <c r="I19" s="2"/>
      <c r="J19" s="2"/>
      <c r="K19" s="2"/>
      <c r="L19" s="2"/>
      <c r="M19" s="2"/>
      <c r="N19" s="2"/>
    </row>
    <row r="20" spans="1:22" s="53" customFormat="1">
      <c r="A20" s="2"/>
      <c r="B20" s="2"/>
      <c r="C20" s="54"/>
      <c r="D20" s="2"/>
      <c r="E20" s="2"/>
      <c r="F20" s="52"/>
      <c r="G20" s="2"/>
      <c r="H20" s="2"/>
      <c r="I20" s="2"/>
      <c r="J20" s="2"/>
      <c r="K20" s="2"/>
      <c r="L20" s="2"/>
      <c r="M20" s="2"/>
      <c r="N20" s="2"/>
    </row>
    <row r="21" spans="1:22" s="53" customFormat="1">
      <c r="A21" s="2"/>
      <c r="B21" s="2"/>
      <c r="C21" s="54"/>
      <c r="D21" s="2"/>
      <c r="E21" s="2"/>
      <c r="F21" s="5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22" s="53" customFormat="1">
      <c r="A22" s="2"/>
      <c r="B22" s="2"/>
      <c r="C22" s="54"/>
      <c r="D22" s="2"/>
      <c r="E22" s="2"/>
      <c r="F22" s="5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3" customFormat="1">
      <c r="A23" s="2"/>
      <c r="B23" s="2"/>
      <c r="C23" s="54"/>
      <c r="D23" s="2"/>
      <c r="E23" s="2"/>
      <c r="F23" s="5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3" customFormat="1">
      <c r="A24" s="2"/>
      <c r="B24" s="2"/>
      <c r="C24" s="54"/>
      <c r="D24" s="2"/>
      <c r="E24" s="2"/>
      <c r="F24" s="5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3" customFormat="1">
      <c r="A25" s="2"/>
      <c r="B25" s="2"/>
      <c r="C25" s="54"/>
      <c r="D25" s="2"/>
      <c r="E25" s="2"/>
      <c r="F25" s="5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3" customFormat="1">
      <c r="A26" s="2"/>
      <c r="B26" s="2"/>
      <c r="C26" s="54"/>
      <c r="D26" s="2"/>
      <c r="E26" s="2"/>
      <c r="F26" s="52"/>
      <c r="G26" s="2"/>
      <c r="H26" s="2"/>
      <c r="I26" s="2"/>
      <c r="J26" s="2"/>
      <c r="K26" s="2"/>
      <c r="L26" s="2"/>
      <c r="M26" s="2"/>
      <c r="N26" s="2"/>
      <c r="O26" s="2"/>
      <c r="P26" s="2"/>
      <c r="V26" s="2"/>
    </row>
    <row r="27" spans="1:22" s="53" customFormat="1">
      <c r="A27" s="2"/>
      <c r="B27" s="2"/>
      <c r="C27" s="54"/>
      <c r="D27" s="2"/>
      <c r="E27" s="2"/>
      <c r="F27" s="5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53" customFormat="1">
      <c r="A28" s="2"/>
      <c r="B28" s="2"/>
      <c r="C28" s="54"/>
      <c r="D28" s="2"/>
      <c r="E28" s="2"/>
      <c r="F28" s="5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2" s="53" customFormat="1">
      <c r="A29" s="2"/>
      <c r="B29" s="2"/>
      <c r="C29" s="54"/>
      <c r="D29" s="2"/>
      <c r="E29" s="2"/>
      <c r="F29" s="5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3" customFormat="1">
      <c r="A30" s="2"/>
      <c r="B30" s="2"/>
      <c r="C30" s="54"/>
      <c r="D30" s="2"/>
      <c r="E30" s="2"/>
      <c r="F30" s="5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3" customFormat="1">
      <c r="A31" s="2"/>
      <c r="B31" s="2"/>
      <c r="C31" s="54"/>
      <c r="D31" s="2"/>
      <c r="E31" s="2"/>
      <c r="F31" s="5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3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3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3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3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3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3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3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3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3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3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3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3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3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3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3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3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3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3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3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3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3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3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3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3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3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3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3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3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3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3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3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3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3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3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3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3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3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3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3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3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3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3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3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3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3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3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3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3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3" customFormat="1">
      <c r="I93" s="2"/>
      <c r="J93" s="2"/>
      <c r="K93" s="2"/>
      <c r="L93" s="2"/>
      <c r="M93" s="2"/>
      <c r="N93" s="2"/>
      <c r="O93" s="2"/>
      <c r="P93" s="2"/>
    </row>
    <row r="94" spans="1:16" s="53" customFormat="1" hidden="1">
      <c r="I94" s="2"/>
      <c r="J94" s="2"/>
      <c r="K94" s="2"/>
      <c r="L94" s="2"/>
      <c r="M94" s="2"/>
      <c r="N94" s="2"/>
      <c r="O94" s="2"/>
      <c r="P94" s="2"/>
    </row>
    <row r="95" spans="1:16" hidden="1">
      <c r="A95" s="53"/>
      <c r="B95" s="53"/>
      <c r="C95" s="53"/>
      <c r="D95" s="53"/>
      <c r="E95" s="53"/>
      <c r="F95" s="53"/>
      <c r="G95" s="53"/>
      <c r="H95" s="53"/>
      <c r="I95" s="2"/>
      <c r="J95" s="2"/>
      <c r="K95" s="2"/>
      <c r="L95" s="2"/>
      <c r="M95" s="2"/>
      <c r="N95" s="2"/>
      <c r="O95" s="2"/>
    </row>
    <row r="96" spans="1:16" hidden="1">
      <c r="A96" s="53"/>
      <c r="B96" s="53"/>
      <c r="C96" s="53"/>
      <c r="D96" s="53"/>
      <c r="E96" s="53"/>
      <c r="F96" s="53"/>
      <c r="G96" s="53"/>
      <c r="H96" s="53"/>
      <c r="I96" s="2"/>
      <c r="J96" s="2"/>
      <c r="K96" s="2"/>
      <c r="L96" s="2"/>
      <c r="M96" s="2"/>
      <c r="N96" s="2"/>
      <c r="O96" s="2"/>
    </row>
    <row r="97" spans="1:15" hidden="1">
      <c r="A97" s="53"/>
      <c r="B97" s="53"/>
      <c r="C97" s="53"/>
      <c r="D97" s="53"/>
      <c r="E97" s="53"/>
      <c r="F97" s="53"/>
      <c r="G97" s="53"/>
      <c r="H97" s="53"/>
      <c r="I97" s="2"/>
      <c r="J97" s="2"/>
      <c r="K97" s="2"/>
      <c r="L97" s="2"/>
      <c r="M97" s="2"/>
      <c r="N97" s="2"/>
      <c r="O97" s="2"/>
    </row>
    <row r="98" spans="1:15" hidden="1">
      <c r="A98" s="53"/>
      <c r="B98" s="53"/>
      <c r="C98" s="53"/>
      <c r="D98" s="53"/>
      <c r="E98" s="53"/>
      <c r="F98" s="53"/>
      <c r="G98" s="53"/>
      <c r="H98" s="53"/>
      <c r="I98" s="2"/>
      <c r="J98" s="2"/>
      <c r="K98" s="2"/>
      <c r="L98" s="2"/>
      <c r="M98" s="2"/>
      <c r="N98" s="2"/>
      <c r="O98" s="2"/>
    </row>
    <row r="99" spans="1:15" hidden="1">
      <c r="A99" s="53"/>
      <c r="B99" s="53"/>
      <c r="C99" s="53"/>
      <c r="D99" s="53"/>
      <c r="E99" s="53"/>
      <c r="F99" s="53"/>
      <c r="G99" s="53"/>
      <c r="H99" s="53"/>
      <c r="I99" s="2"/>
      <c r="J99" s="2"/>
      <c r="K99" s="2"/>
      <c r="L99" s="2"/>
      <c r="M99" s="2"/>
      <c r="N99" s="2"/>
      <c r="O99" s="2"/>
    </row>
    <row r="100" spans="1:15" hidden="1">
      <c r="A100" s="53"/>
      <c r="B100" s="53"/>
      <c r="C100" s="53"/>
      <c r="D100" s="53"/>
      <c r="E100" s="53"/>
      <c r="F100" s="53"/>
      <c r="G100" s="53"/>
      <c r="H100" s="53"/>
      <c r="I100" s="2"/>
      <c r="J100" s="2"/>
      <c r="K100" s="2"/>
      <c r="L100" s="2"/>
      <c r="M100" s="2"/>
      <c r="N100" s="2"/>
      <c r="O100" s="2"/>
    </row>
    <row r="101" spans="1:15" hidden="1">
      <c r="A101" s="53"/>
      <c r="B101" s="53"/>
      <c r="C101" s="53"/>
      <c r="D101" s="53"/>
      <c r="E101" s="53"/>
      <c r="F101" s="53"/>
      <c r="G101" s="53"/>
      <c r="H101" s="53"/>
      <c r="I101" s="2"/>
      <c r="J101" s="2"/>
      <c r="K101" s="2"/>
      <c r="L101" s="2"/>
      <c r="M101" s="2"/>
      <c r="N101" s="2"/>
      <c r="O101" s="2"/>
    </row>
    <row r="102" spans="1:15" hidden="1">
      <c r="A102" s="53"/>
      <c r="B102" s="53"/>
      <c r="C102" s="53"/>
      <c r="D102" s="53"/>
      <c r="E102" s="53"/>
      <c r="F102" s="53"/>
      <c r="G102" s="53"/>
      <c r="H102" s="53"/>
      <c r="I102" s="2"/>
      <c r="J102" s="2"/>
      <c r="K102" s="2"/>
      <c r="L102" s="2"/>
      <c r="M102" s="2"/>
      <c r="N102" s="2"/>
      <c r="O102" s="2"/>
    </row>
    <row r="103" spans="1:15" hidden="1">
      <c r="A103" s="2"/>
      <c r="G103" s="2"/>
      <c r="H103" s="2"/>
      <c r="I103" s="2"/>
      <c r="J103" s="2"/>
      <c r="K103" s="2"/>
      <c r="L103" s="2"/>
      <c r="M103" s="2"/>
      <c r="N103" s="2"/>
      <c r="O103" s="2"/>
    </row>
  </sheetData>
  <mergeCells count="2">
    <mergeCell ref="B3:H3"/>
    <mergeCell ref="I3:O3"/>
  </mergeCells>
  <conditionalFormatting sqref="H5:H10 H13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O5:O10 O13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80" zoomScaleNormal="80" workbookViewId="0">
      <selection activeCell="O1" sqref="O1"/>
    </sheetView>
  </sheetViews>
  <sheetFormatPr defaultColWidth="0" defaultRowHeight="15" zeroHeight="1"/>
  <cols>
    <col min="1" max="1" width="3.5703125" hidden="1" customWidth="1"/>
    <col min="2" max="2" width="45.28515625" hidden="1" customWidth="1"/>
    <col min="3" max="3" width="14.7109375" hidden="1" customWidth="1"/>
    <col min="4" max="4" width="15.85546875" hidden="1" customWidth="1"/>
    <col min="5" max="5" width="20.28515625" hidden="1" customWidth="1"/>
    <col min="6" max="6" width="22.140625" hidden="1" customWidth="1"/>
    <col min="7" max="8" width="12.7109375" hidden="1" customWidth="1"/>
    <col min="9" max="9" width="15.5703125" hidden="1" customWidth="1"/>
    <col min="10" max="10" width="13.28515625" hidden="1" customWidth="1"/>
    <col min="11" max="11" width="14.5703125" hidden="1" customWidth="1"/>
    <col min="12" max="12" width="12.7109375" hidden="1" customWidth="1"/>
    <col min="13" max="13" width="11.7109375" hidden="1" customWidth="1"/>
    <col min="14" max="14" width="9.140625" hidden="1" customWidth="1"/>
    <col min="15" max="33" width="9.140625" customWidth="1"/>
    <col min="34" max="16384" width="9.140625" hidden="1"/>
  </cols>
  <sheetData>
    <row r="1" spans="1:33">
      <c r="A1" s="53"/>
      <c r="B1" s="81" t="s">
        <v>207</v>
      </c>
      <c r="C1" s="2"/>
      <c r="D1" s="2"/>
      <c r="E1" s="2"/>
      <c r="F1" s="2"/>
      <c r="G1" s="2"/>
      <c r="H1" s="2"/>
      <c r="I1" s="2"/>
      <c r="J1" s="2"/>
      <c r="K1" s="2"/>
      <c r="L1" s="2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53"/>
      <c r="B2" s="50" t="s">
        <v>2</v>
      </c>
      <c r="C2" s="55">
        <v>2023</v>
      </c>
      <c r="D2" s="55">
        <v>2024</v>
      </c>
      <c r="E2" s="55"/>
      <c r="F2" s="55" t="s">
        <v>186</v>
      </c>
      <c r="G2" s="56" t="s">
        <v>55</v>
      </c>
      <c r="H2" s="56"/>
      <c r="I2" s="55" t="s">
        <v>54</v>
      </c>
      <c r="J2" s="56"/>
      <c r="K2" s="55" t="s">
        <v>56</v>
      </c>
      <c r="L2" s="2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ht="75">
      <c r="A3" s="53"/>
      <c r="B3" s="135" t="s">
        <v>1</v>
      </c>
      <c r="C3" s="135" t="s">
        <v>196</v>
      </c>
      <c r="D3" s="135" t="s">
        <v>197</v>
      </c>
      <c r="E3" s="135" t="s">
        <v>192</v>
      </c>
      <c r="F3" s="135" t="s">
        <v>191</v>
      </c>
      <c r="G3" s="135" t="s">
        <v>153</v>
      </c>
      <c r="H3" s="135" t="s">
        <v>173</v>
      </c>
      <c r="I3" s="135" t="s">
        <v>198</v>
      </c>
      <c r="J3" s="135" t="s">
        <v>174</v>
      </c>
      <c r="K3" s="136" t="s">
        <v>175</v>
      </c>
      <c r="L3" s="137" t="s">
        <v>214</v>
      </c>
      <c r="M3" s="137" t="s">
        <v>213</v>
      </c>
      <c r="N3" s="138">
        <v>1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>
      <c r="A4" s="53">
        <v>1</v>
      </c>
      <c r="B4" s="139" t="s">
        <v>141</v>
      </c>
      <c r="C4" s="140">
        <f ca="1">IF(INDIRECT(ADDRESS(ROW(dati_ikm!G$4),COLUMN(dati_ikm!G$1)+ROW(dati_ikm!G1)+24,1,1,"dati_ikm"))="","",INDIRECT(ADDRESS(ROW(dati_ikm!G$4),COLUMN(dati_ikm!G$1)+ROW(dati_ikm!G1)+24,1,1,"dati_ikm")))</f>
        <v>1077.162761</v>
      </c>
      <c r="D4" s="140">
        <f ca="1">IF(INDIRECT(ADDRESS(ROW(dati_ikm!G$4),COLUMN(dati_ikm!G$1)+ROW(dati_ikm!G1)+36,1,1,"dati_ikm"))="","",INDIRECT(ADDRESS(ROW(dati_ikm!G$4),COLUMN(dati_ikm!G$1)+ROW(dati_ikm!G1)+36,1,1,"dati_ikm")))</f>
        <v>1080.4541019999999</v>
      </c>
      <c r="E4" s="140">
        <f ca="1">IFERROR(D4-C4,"")</f>
        <v>3.2913409999998748</v>
      </c>
      <c r="F4" s="140">
        <f ca="1">IFERROR(((D4/C4)*100-100),NA())</f>
        <v>0.30555651561370212</v>
      </c>
      <c r="G4" s="141" cm="1">
        <f t="array" aca="1" ref="G4" ca="1">INDIRECT(ADDRESS(ROW(dati_ikm!S$26),COLUMN(dati_ikm!S$1)+ROW(dati_ikm!S1)+12,1,1,"dati_ikm"))</f>
        <v>1252.551550629129</v>
      </c>
      <c r="H4" s="140">
        <f ca="1">IF(INDIRECT(ADDRESS(ROW(dati_ikm!G$8),COLUMN(dati_ikm!G$1)+ROW(dati_ikm!G1)+36,1,1,"dati_ikm"))="","",INDIRECT(ADDRESS(ROW(dati_ikm!G$8),COLUMN(dati_ikm!G$1)+ROW(dati_ikm!G1)+36,1,1,"dati_ikm")))</f>
        <v>-144.84002699999999</v>
      </c>
      <c r="I4" s="140">
        <f ca="1">IFERROR(D4-H4,"")</f>
        <v>1225.2941289999999</v>
      </c>
      <c r="J4" s="141">
        <f ca="1">IFERROR(I4-G4,"")</f>
        <v>-27.257421629129112</v>
      </c>
      <c r="K4" s="142">
        <f ca="1">IFERROR(I4/G4*100,NA())</f>
        <v>97.823848318623035</v>
      </c>
      <c r="L4" s="143">
        <f ca="1">IFERROR(I4/G4*100-100,NA())</f>
        <v>-2.1761516813769646</v>
      </c>
      <c r="M4" s="143">
        <f ca="1">IF(A4&lt;=dati_kum!E$33,SUM(_xlfn.TAKE(I$4:I$15,A4))/SUM(_xlfn.TAKE(G$4:G$15,A4))*100-100,NA())</f>
        <v>-2.1761516813769646</v>
      </c>
      <c r="N4" s="53">
        <v>0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>
      <c r="A5" s="53">
        <v>2</v>
      </c>
      <c r="B5" s="139" t="s">
        <v>142</v>
      </c>
      <c r="C5" s="140">
        <f ca="1">IF(INDIRECT(ADDRESS(ROW(dati_ikm!G$4),COLUMN(dati_ikm!G$1)+ROW(dati_ikm!G2)+24,1,1,"dati_ikm"))="","",INDIRECT(ADDRESS(ROW(dati_ikm!G$4),COLUMN(dati_ikm!G$1)+ROW(dati_ikm!G2)+24,1,1,"dati_ikm")))</f>
        <v>983.50424399999974</v>
      </c>
      <c r="D5" s="140">
        <f ca="1">IF(INDIRECT(ADDRESS(ROW(dati_ikm!G$4),COLUMN(dati_ikm!G$1)+ROW(dati_ikm!G2)+36,1,1,"dati_ikm"))="","",INDIRECT(ADDRESS(ROW(dati_ikm!G$4),COLUMN(dati_ikm!G$1)+ROW(dati_ikm!G2)+36,1,1,"dati_ikm")))</f>
        <v>1024.2838549999999</v>
      </c>
      <c r="E5" s="140">
        <f t="shared" ref="E5:E15" ca="1" si="0">IFERROR(D5-C5,"")</f>
        <v>40.779611000000159</v>
      </c>
      <c r="F5" s="140">
        <f t="shared" ref="F5:F15" ca="1" si="1">IFERROR(((D5/C5)*100-100),NA())</f>
        <v>4.1463584167309619</v>
      </c>
      <c r="G5" s="141" cm="1">
        <f t="array" aca="1" ref="G5" ca="1">INDIRECT(ADDRESS(ROW(dati_ikm!S$26),COLUMN(dati_ikm!S$1)+ROW(dati_ikm!S2)+12,1,1,"dati_ikm"))</f>
        <v>1039.34904824879</v>
      </c>
      <c r="H5" s="140">
        <f ca="1">IF(INDIRECT(ADDRESS(ROW(dati_ikm!G$8),COLUMN(dati_ikm!G$1)+ROW(dati_ikm!G2)+36,1,1,"dati_ikm"))="","",INDIRECT(ADDRESS(ROW(dati_ikm!G$8),COLUMN(dati_ikm!G$1)+ROW(dati_ikm!G2)+36,1,1,"dati_ikm")))</f>
        <v>-7.8529010000000028</v>
      </c>
      <c r="I5" s="140">
        <f t="shared" ref="I5:I15" ca="1" si="2">IFERROR(D5-H5,"")</f>
        <v>1032.1367559999999</v>
      </c>
      <c r="J5" s="141">
        <f t="shared" ref="J5:J15" ca="1" si="3">IFERROR(I5-G5,"")</f>
        <v>-7.2122922487901633</v>
      </c>
      <c r="K5" s="142">
        <f t="shared" ref="K5:K15" ca="1" si="4">IFERROR(I5/G5*100,NA())</f>
        <v>99.306076023166398</v>
      </c>
      <c r="L5" s="143">
        <f t="shared" ref="L5:L16" ca="1" si="5">IFERROR(I5/G5*100-100,NA())</f>
        <v>-0.6939239768336023</v>
      </c>
      <c r="M5" s="143">
        <f ca="1">IF(A5&lt;=dati_kum!E$33,SUM(_xlfn.TAKE(I$4:I$15,A5))/SUM(_xlfn.TAKE(G$4:G$15,A5))*100-100,NA())</f>
        <v>-1.5039794437330869</v>
      </c>
      <c r="N5" s="53">
        <v>0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>
      <c r="A6" s="53">
        <v>3</v>
      </c>
      <c r="B6" s="139" t="s">
        <v>143</v>
      </c>
      <c r="C6" s="140">
        <f ca="1">IF(INDIRECT(ADDRESS(ROW(dati_ikm!G$4),COLUMN(dati_ikm!G$1)+ROW(dati_ikm!G3)+24,1,1,"dati_ikm"))="","",INDIRECT(ADDRESS(ROW(dati_ikm!G$4),COLUMN(dati_ikm!G$1)+ROW(dati_ikm!G3)+24,1,1,"dati_ikm")))</f>
        <v>838.44619000000012</v>
      </c>
      <c r="D6" s="140">
        <f ca="1">IF(INDIRECT(ADDRESS(ROW(dati_ikm!G$4),COLUMN(dati_ikm!G$1)+ROW(dati_ikm!G3)+36,1,1,"dati_ikm"))="","",INDIRECT(ADDRESS(ROW(dati_ikm!G$4),COLUMN(dati_ikm!G$1)+ROW(dati_ikm!G3)+36,1,1,"dati_ikm")))</f>
        <v>948.36656000000039</v>
      </c>
      <c r="E6" s="140">
        <f t="shared" ca="1" si="0"/>
        <v>109.92037000000028</v>
      </c>
      <c r="F6" s="140">
        <f t="shared" ca="1" si="1"/>
        <v>13.110008884410362</v>
      </c>
      <c r="G6" s="141" cm="1">
        <f t="array" aca="1" ref="G6" ca="1">INDIRECT(ADDRESS(ROW(dati_ikm!S$26),COLUMN(dati_ikm!S$1)+ROW(dati_ikm!S3)+12,1,1,"dati_ikm"))</f>
        <v>869.39614966541524</v>
      </c>
      <c r="H6" s="140">
        <f ca="1">IF(INDIRECT(ADDRESS(ROW(dati_ikm!G$8),COLUMN(dati_ikm!G$1)+ROW(dati_ikm!G3)+36,1,1,"dati_ikm"))="","",INDIRECT(ADDRESS(ROW(dati_ikm!G$8),COLUMN(dati_ikm!G$1)+ROW(dati_ikm!G3)+36,1,1,"dati_ikm")))</f>
        <v>80.096921999999992</v>
      </c>
      <c r="I6" s="140">
        <f t="shared" ca="1" si="2"/>
        <v>868.26963800000044</v>
      </c>
      <c r="J6" s="141">
        <f t="shared" ca="1" si="3"/>
        <v>-1.126511665414796</v>
      </c>
      <c r="K6" s="142">
        <f t="shared" ca="1" si="4"/>
        <v>99.870425965671885</v>
      </c>
      <c r="L6" s="143">
        <f t="shared" ca="1" si="5"/>
        <v>-0.12957403432811532</v>
      </c>
      <c r="M6" s="143">
        <f ca="1">IF(A6&lt;=dati_kum!E$33,SUM(_xlfn.TAKE(I$4:I$15,A6))/SUM(_xlfn.TAKE(G$4:G$15,A6))*100-100,NA())</f>
        <v>-1.126000764076835</v>
      </c>
      <c r="N6" s="53">
        <v>0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3">
      <c r="A7" s="53">
        <v>4</v>
      </c>
      <c r="B7" s="139" t="s">
        <v>144</v>
      </c>
      <c r="C7" s="140">
        <f ca="1">IF(INDIRECT(ADDRESS(ROW(dati_ikm!G$4),COLUMN(dati_ikm!G$1)+ROW(dati_ikm!G4)+24,1,1,"dati_ikm"))="","",INDIRECT(ADDRESS(ROW(dati_ikm!G$4),COLUMN(dati_ikm!G$1)+ROW(dati_ikm!G4)+24,1,1,"dati_ikm")))</f>
        <v>1063.8670010000001</v>
      </c>
      <c r="D7" s="140">
        <f ca="1">IF(INDIRECT(ADDRESS(ROW(dati_ikm!G$4),COLUMN(dati_ikm!G$1)+ROW(dati_ikm!G4)+36,1,1,"dati_ikm"))="","",INDIRECT(ADDRESS(ROW(dati_ikm!G$4),COLUMN(dati_ikm!G$1)+ROW(dati_ikm!G4)+36,1,1,"dati_ikm")))</f>
        <v>1101.1482999999994</v>
      </c>
      <c r="E7" s="140">
        <f t="shared" ca="1" si="0"/>
        <v>37.281298999999308</v>
      </c>
      <c r="F7" s="140">
        <f t="shared" ca="1" si="1"/>
        <v>3.5043195216090055</v>
      </c>
      <c r="G7" s="141" cm="1">
        <f t="array" aca="1" ref="G7" ca="1">INDIRECT(ADDRESS(ROW(dati_ikm!S$26),COLUMN(dati_ikm!S$1)+ROW(dati_ikm!S4)+12,1,1,"dati_ikm"))</f>
        <v>1139.3986857066377</v>
      </c>
      <c r="H7" s="140">
        <f ca="1">IF(INDIRECT(ADDRESS(ROW(dati_ikm!G$8),COLUMN(dati_ikm!G$1)+ROW(dati_ikm!G4)+36,1,1,"dati_ikm"))="","",INDIRECT(ADDRESS(ROW(dati_ikm!G$8),COLUMN(dati_ikm!G$1)+ROW(dati_ikm!G4)+36,1,1,"dati_ikm")))</f>
        <v>-43.489683999999997</v>
      </c>
      <c r="I7" s="140">
        <f t="shared" ca="1" si="2"/>
        <v>1144.6379839999993</v>
      </c>
      <c r="J7" s="141">
        <f t="shared" ca="1" si="3"/>
        <v>5.2392982933615713</v>
      </c>
      <c r="K7" s="142">
        <f t="shared" ca="1" si="4"/>
        <v>100.45983011557647</v>
      </c>
      <c r="L7" s="143">
        <f t="shared" ca="1" si="5"/>
        <v>0.45983011557646591</v>
      </c>
      <c r="M7" s="143">
        <f ca="1">IF(A7&lt;=dati_kum!E$33,SUM(_xlfn.TAKE(I$4:I$15,A7))/SUM(_xlfn.TAKE(G$4:G$15,A7))*100-100,NA())</f>
        <v>-0.70586089422225484</v>
      </c>
      <c r="N7" s="53">
        <v>0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spans="1:33">
      <c r="A8" s="53">
        <v>5</v>
      </c>
      <c r="B8" s="139" t="s">
        <v>145</v>
      </c>
      <c r="C8" s="140">
        <f ca="1">IF(INDIRECT(ADDRESS(ROW(dati_ikm!G$4),COLUMN(dati_ikm!G$1)+ROW(dati_ikm!G5)+24,1,1,"dati_ikm"))="","",INDIRECT(ADDRESS(ROW(dati_ikm!G$4),COLUMN(dati_ikm!G$1)+ROW(dati_ikm!G5)+24,1,1,"dati_ikm")))</f>
        <v>1071.7952410000003</v>
      </c>
      <c r="D8" s="140">
        <f ca="1">IF(INDIRECT(ADDRESS(ROW(dati_ikm!G$4),COLUMN(dati_ikm!G$1)+ROW(dati_ikm!G5)+36,1,1,"dati_ikm"))="","",INDIRECT(ADDRESS(ROW(dati_ikm!G$4),COLUMN(dati_ikm!G$1)+ROW(dati_ikm!G5)+36,1,1,"dati_ikm")))</f>
        <v>1184.6116260000008</v>
      </c>
      <c r="E8" s="140">
        <f t="shared" ca="1" si="0"/>
        <v>112.81638500000054</v>
      </c>
      <c r="F8" s="140">
        <f t="shared" ca="1" si="1"/>
        <v>10.525927031989909</v>
      </c>
      <c r="G8" s="141" cm="1">
        <f t="array" aca="1" ref="G8" ca="1">INDIRECT(ADDRESS(ROW(dati_ikm!S$26),COLUMN(dati_ikm!S$1)+ROW(dati_ikm!S5)+12,1,1,"dati_ikm"))</f>
        <v>1106.4248318427719</v>
      </c>
      <c r="H8" s="140">
        <f ca="1">IF(INDIRECT(ADDRESS(ROW(dati_ikm!G$8),COLUMN(dati_ikm!G$1)+ROW(dati_ikm!G5)+36,1,1,"dati_ikm"))="","",INDIRECT(ADDRESS(ROW(dati_ikm!G$8),COLUMN(dati_ikm!G$1)+ROW(dati_ikm!G5)+36,1,1,"dati_ikm")))</f>
        <v>53.921878999999997</v>
      </c>
      <c r="I8" s="140">
        <f t="shared" ca="1" si="2"/>
        <v>1130.6897470000008</v>
      </c>
      <c r="J8" s="141">
        <f t="shared" ca="1" si="3"/>
        <v>24.26491515722887</v>
      </c>
      <c r="K8" s="142">
        <f t="shared" ca="1" si="4"/>
        <v>102.1930920618272</v>
      </c>
      <c r="L8" s="143">
        <f t="shared" ca="1" si="5"/>
        <v>2.1930920618272012</v>
      </c>
      <c r="M8" s="143">
        <f ca="1">IF(A8&lt;=dati_kum!E$33,SUM(_xlfn.TAKE(I$4:I$15,A8))/SUM(_xlfn.TAKE(G$4:G$15,A8))*100-100,NA())</f>
        <v>-0.1126664803619235</v>
      </c>
      <c r="N8" s="53">
        <v>0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3">
      <c r="A9" s="53">
        <v>6</v>
      </c>
      <c r="B9" s="139" t="s">
        <v>146</v>
      </c>
      <c r="C9" s="140">
        <f ca="1">IF(INDIRECT(ADDRESS(ROW(dati_ikm!G$4),COLUMN(dati_ikm!G$1)+ROW(dati_ikm!G6)+24,1,1,"dati_ikm"))="","",INDIRECT(ADDRESS(ROW(dati_ikm!G$4),COLUMN(dati_ikm!G$1)+ROW(dati_ikm!G6)+24,1,1,"dati_ikm")))</f>
        <v>1023.2146759999996</v>
      </c>
      <c r="D9" s="140">
        <f ca="1">IF(INDIRECT(ADDRESS(ROW(dati_ikm!G$4),COLUMN(dati_ikm!G$1)+ROW(dati_ikm!G6)+36,1,1,"dati_ikm"))="","",INDIRECT(ADDRESS(ROW(dati_ikm!G$4),COLUMN(dati_ikm!G$1)+ROW(dati_ikm!G6)+36,1,1,"dati_ikm")))</f>
        <v>1175.6066299999993</v>
      </c>
      <c r="E9" s="140">
        <f t="shared" ca="1" si="0"/>
        <v>152.39195399999971</v>
      </c>
      <c r="F9" s="140">
        <f t="shared" ca="1" si="1"/>
        <v>14.893448811322529</v>
      </c>
      <c r="G9" s="141" cm="1">
        <f t="array" aca="1" ref="G9" ca="1">INDIRECT(ADDRESS(ROW(dati_ikm!S$26),COLUMN(dati_ikm!S$1)+ROW(dati_ikm!S6)+12,1,1,"dati_ikm"))</f>
        <v>1237.9094651687863</v>
      </c>
      <c r="H9" s="140">
        <f ca="1">IF(INDIRECT(ADDRESS(ROW(dati_ikm!G$8),COLUMN(dati_ikm!G$1)+ROW(dati_ikm!G6)+36,1,1,"dati_ikm"))="","",INDIRECT(ADDRESS(ROW(dati_ikm!G$8),COLUMN(dati_ikm!G$1)+ROW(dati_ikm!G6)+36,1,1,"dati_ikm")))</f>
        <v>-38.914133999999997</v>
      </c>
      <c r="I9" s="140">
        <f t="shared" ca="1" si="2"/>
        <v>1214.5207639999994</v>
      </c>
      <c r="J9" s="141">
        <f t="shared" ca="1" si="3"/>
        <v>-23.388701168786838</v>
      </c>
      <c r="K9" s="142">
        <f t="shared" ca="1" si="4"/>
        <v>98.110629102783548</v>
      </c>
      <c r="L9" s="143">
        <f t="shared" ca="1" si="5"/>
        <v>-1.8893708972164518</v>
      </c>
      <c r="M9" s="143">
        <f ca="1">IF(A9&lt;=dati_kum!E$33,SUM(_xlfn.TAKE(I$4:I$15,A9))/SUM(_xlfn.TAKE(G$4:G$15,A9))*100-100,NA())</f>
        <v>-0.44365058477976049</v>
      </c>
      <c r="N9" s="53">
        <v>0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</row>
    <row r="10" spans="1:33">
      <c r="A10" s="53">
        <v>7</v>
      </c>
      <c r="B10" s="139" t="s">
        <v>147</v>
      </c>
      <c r="C10" s="140">
        <f ca="1">IF(INDIRECT(ADDRESS(ROW(dati_ikm!G$4),COLUMN(dati_ikm!G$1)+ROW(dati_ikm!G7)+24,1,1,"dati_ikm"))="","",INDIRECT(ADDRESS(ROW(dati_ikm!G$4),COLUMN(dati_ikm!G$1)+ROW(dati_ikm!G7)+24,1,1,"dati_ikm")))</f>
        <v>1108.6681310000004</v>
      </c>
      <c r="D10" s="140">
        <f ca="1">IF(INDIRECT(ADDRESS(ROW(dati_ikm!G$4),COLUMN(dati_ikm!G$1)+ROW(dati_ikm!G7)+36,1,1,"dati_ikm"))="","",INDIRECT(ADDRESS(ROW(dati_ikm!G$4),COLUMN(dati_ikm!G$1)+ROW(dati_ikm!G7)+36,1,1,"dati_ikm")))</f>
        <v>1168.9286660000007</v>
      </c>
      <c r="E10" s="140">
        <f t="shared" ca="1" si="0"/>
        <v>60.260535000000345</v>
      </c>
      <c r="F10" s="140">
        <f t="shared" ca="1" si="1"/>
        <v>5.4353988641890965</v>
      </c>
      <c r="G10" s="141" cm="1">
        <f t="array" aca="1" ref="G10" ca="1">INDIRECT(ADDRESS(ROW(dati_ikm!S$26),COLUMN(dati_ikm!S$1)+ROW(dati_ikm!S7)+12,1,1,"dati_ikm"))</f>
        <v>1255.4832289189721</v>
      </c>
      <c r="H10" s="140">
        <f ca="1">IF(INDIRECT(ADDRESS(ROW(dati_ikm!G$8),COLUMN(dati_ikm!G$1)+ROW(dati_ikm!G7)+36,1,1,"dati_ikm"))="","",INDIRECT(ADDRESS(ROW(dati_ikm!G$8),COLUMN(dati_ikm!G$1)+ROW(dati_ikm!G7)+36,1,1,"dati_ikm")))</f>
        <v>-3.3675340000000062</v>
      </c>
      <c r="I10" s="140">
        <f t="shared" ca="1" si="2"/>
        <v>1172.2962000000007</v>
      </c>
      <c r="J10" s="141">
        <f t="shared" ca="1" si="3"/>
        <v>-83.187028918971464</v>
      </c>
      <c r="K10" s="142">
        <f t="shared" ca="1" si="4"/>
        <v>93.374102735677383</v>
      </c>
      <c r="L10" s="143">
        <f t="shared" ca="1" si="5"/>
        <v>-6.6258972643226173</v>
      </c>
      <c r="M10" s="143">
        <f ca="1">IF(A10&lt;=dati_kum!E$33,SUM(_xlfn.TAKE(I$4:I$15,A10))/SUM(_xlfn.TAKE(G$4:G$15,A10))*100-100,NA())</f>
        <v>-1.4260813538103179</v>
      </c>
      <c r="N10" s="53">
        <v>0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>
      <c r="A11" s="53">
        <v>8</v>
      </c>
      <c r="B11" s="139" t="s">
        <v>148</v>
      </c>
      <c r="C11" s="140">
        <f ca="1">IF(INDIRECT(ADDRESS(ROW(dati_ikm!G$4),COLUMN(dati_ikm!G$1)+ROW(dati_ikm!G8)+24,1,1,"dati_ikm"))="","",INDIRECT(ADDRESS(ROW(dati_ikm!G$4),COLUMN(dati_ikm!G$1)+ROW(dati_ikm!G8)+24,1,1,"dati_ikm")))</f>
        <v>1074.8533079999997</v>
      </c>
      <c r="D11" s="140">
        <f ca="1">IF(INDIRECT(ADDRESS(ROW(dati_ikm!G$4),COLUMN(dati_ikm!G$1)+ROW(dati_ikm!G8)+36,1,1,"dati_ikm"))="","",INDIRECT(ADDRESS(ROW(dati_ikm!G$4),COLUMN(dati_ikm!G$1)+ROW(dati_ikm!G8)+36,1,1,"dati_ikm")))</f>
        <v>1163.803985999999</v>
      </c>
      <c r="E11" s="140">
        <f t="shared" ca="1" si="0"/>
        <v>88.950677999999243</v>
      </c>
      <c r="F11" s="140">
        <f t="shared" ca="1" si="1"/>
        <v>8.2756109450425015</v>
      </c>
      <c r="G11" s="141" cm="1">
        <f t="array" aca="1" ref="G11" ca="1">INDIRECT(ADDRESS(ROW(dati_ikm!S$26),COLUMN(dati_ikm!S$1)+ROW(dati_ikm!S8)+12,1,1,"dati_ikm"))</f>
        <v>1228.8839626117638</v>
      </c>
      <c r="H11" s="140">
        <f ca="1">IF(INDIRECT(ADDRESS(ROW(dati_ikm!G$8),COLUMN(dati_ikm!G$1)+ROW(dati_ikm!G8)+36,1,1,"dati_ikm"))="","",INDIRECT(ADDRESS(ROW(dati_ikm!G$8),COLUMN(dati_ikm!G$1)+ROW(dati_ikm!G8)+36,1,1,"dati_ikm")))</f>
        <v>-11.241284999999991</v>
      </c>
      <c r="I11" s="140">
        <f t="shared" ca="1" si="2"/>
        <v>1175.045270999999</v>
      </c>
      <c r="J11" s="141">
        <f t="shared" ca="1" si="3"/>
        <v>-53.838691611764716</v>
      </c>
      <c r="K11" s="144">
        <f t="shared" ca="1" si="4"/>
        <v>95.618895416509417</v>
      </c>
      <c r="L11" s="143">
        <f t="shared" ca="1" si="5"/>
        <v>-4.3811045834905826</v>
      </c>
      <c r="M11" s="143">
        <f ca="1">IF(A11&lt;=dati_kum!E$33,SUM(_xlfn.TAKE(I$4:I$15,A11))/SUM(_xlfn.TAKE(G$4:G$15,A11))*100-100,NA())</f>
        <v>-1.8238492115133056</v>
      </c>
      <c r="N11" s="53">
        <v>0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</row>
    <row r="12" spans="1:33">
      <c r="A12" s="53">
        <v>9</v>
      </c>
      <c r="B12" s="139" t="s">
        <v>149</v>
      </c>
      <c r="C12" s="140">
        <f ca="1">IF(INDIRECT(ADDRESS(ROW(dati_ikm!G$4),COLUMN(dati_ikm!G$1)+ROW(dati_ikm!G9)+24,1,1,"dati_ikm"))="","",INDIRECT(ADDRESS(ROW(dati_ikm!G$4),COLUMN(dati_ikm!G$1)+ROW(dati_ikm!G9)+24,1,1,"dati_ikm")))</f>
        <v>1074.8187689999995</v>
      </c>
      <c r="D12" s="140" t="str">
        <f ca="1">IF(INDIRECT(ADDRESS(ROW(dati_ikm!G$4),COLUMN(dati_ikm!G$1)+ROW(dati_ikm!G9)+36,1,1,"dati_ikm"))="","",INDIRECT(ADDRESS(ROW(dati_ikm!G$4),COLUMN(dati_ikm!G$1)+ROW(dati_ikm!G9)+36,1,1,"dati_ikm")))</f>
        <v/>
      </c>
      <c r="E12" s="140" t="str">
        <f t="shared" ca="1" si="0"/>
        <v/>
      </c>
      <c r="F12" s="140" t="e">
        <f t="shared" ca="1" si="1"/>
        <v>#N/A</v>
      </c>
      <c r="G12" s="141" cm="1">
        <f t="array" aca="1" ref="G12" ca="1">INDIRECT(ADDRESS(ROW(dati_ikm!S$26),COLUMN(dati_ikm!S$1)+ROW(dati_ikm!S9)+12,1,1,"dati_ikm"))</f>
        <v>1137.6461757268082</v>
      </c>
      <c r="H12" s="140" t="str">
        <f ca="1">IF(INDIRECT(ADDRESS(ROW(dati_ikm!G$8),COLUMN(dati_ikm!G$1)+ROW(dati_ikm!G9)+36,1,1,"dati_ikm"))="","",INDIRECT(ADDRESS(ROW(dati_ikm!G$8),COLUMN(dati_ikm!G$1)+ROW(dati_ikm!G9)+36,1,1,"dati_ikm")))</f>
        <v/>
      </c>
      <c r="I12" s="140" t="str">
        <f t="shared" ca="1" si="2"/>
        <v/>
      </c>
      <c r="J12" s="142" t="str">
        <f t="shared" ca="1" si="3"/>
        <v/>
      </c>
      <c r="K12" s="145" t="e">
        <f t="shared" ca="1" si="4"/>
        <v>#N/A</v>
      </c>
      <c r="L12" s="143" t="e">
        <f t="shared" ca="1" si="5"/>
        <v>#N/A</v>
      </c>
      <c r="M12" s="143" t="e">
        <f ca="1">IF(A12&lt;=dati_kum!E$33,SUM(_xlfn.TAKE(I$4:I$15,A12))/SUM(_xlfn.TAKE(G$4:G$15,A12))*100-100,NA())</f>
        <v>#N/A</v>
      </c>
      <c r="N12" s="53">
        <v>0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>
      <c r="A13" s="53">
        <v>10</v>
      </c>
      <c r="B13" s="139" t="s">
        <v>150</v>
      </c>
      <c r="C13" s="140">
        <f ca="1">IF(INDIRECT(ADDRESS(ROW(dati_ikm!G$4),COLUMN(dati_ikm!G$1)+ROW(dati_ikm!G10)+24,1,1,"dati_ikm"))="","",INDIRECT(ADDRESS(ROW(dati_ikm!G$4),COLUMN(dati_ikm!G$1)+ROW(dati_ikm!G10)+24,1,1,"dati_ikm")))</f>
        <v>1092.4020950000013</v>
      </c>
      <c r="D13" s="140" t="str">
        <f ca="1">IF(INDIRECT(ADDRESS(ROW(dati_ikm!G$4),COLUMN(dati_ikm!G$1)+ROW(dati_ikm!G10)+36,1,1,"dati_ikm"))="","",INDIRECT(ADDRESS(ROW(dati_ikm!G$4),COLUMN(dati_ikm!G$1)+ROW(dati_ikm!G10)+36,1,1,"dati_ikm")))</f>
        <v/>
      </c>
      <c r="E13" s="140" t="str">
        <f t="shared" ca="1" si="0"/>
        <v/>
      </c>
      <c r="F13" s="140" t="e">
        <f t="shared" ca="1" si="1"/>
        <v>#N/A</v>
      </c>
      <c r="G13" s="141" cm="1">
        <f t="array" aca="1" ref="G13" ca="1">INDIRECT(ADDRESS(ROW(dati_ikm!S$26),COLUMN(dati_ikm!S$1)+ROW(dati_ikm!S10)+12,1,1,"dati_ikm"))</f>
        <v>1183.2646919693682</v>
      </c>
      <c r="H13" s="140" t="str">
        <f ca="1">IF(INDIRECT(ADDRESS(ROW(dati_ikm!G$8),COLUMN(dati_ikm!G$1)+ROW(dati_ikm!G10)+36,1,1,"dati_ikm"))="","",INDIRECT(ADDRESS(ROW(dati_ikm!G$8),COLUMN(dati_ikm!G$1)+ROW(dati_ikm!G10)+36,1,1,"dati_ikm")))</f>
        <v/>
      </c>
      <c r="I13" s="140" t="str">
        <f t="shared" ca="1" si="2"/>
        <v/>
      </c>
      <c r="J13" s="142" t="str">
        <f t="shared" ca="1" si="3"/>
        <v/>
      </c>
      <c r="K13" s="145" t="e">
        <f t="shared" ca="1" si="4"/>
        <v>#N/A</v>
      </c>
      <c r="L13" s="143" t="e">
        <f t="shared" ca="1" si="5"/>
        <v>#N/A</v>
      </c>
      <c r="M13" s="143" t="e">
        <f ca="1">IF(A13&lt;=dati_kum!E$33,SUM(_xlfn.TAKE(I$4:I$15,A13))/SUM(_xlfn.TAKE(G$4:G$15,A13))*100-100,NA())</f>
        <v>#N/A</v>
      </c>
      <c r="N13" s="53">
        <v>0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3">
      <c r="A14" s="53">
        <v>11</v>
      </c>
      <c r="B14" s="139" t="s">
        <v>151</v>
      </c>
      <c r="C14" s="140">
        <f ca="1">IF(INDIRECT(ADDRESS(ROW(dati_ikm!G$4),COLUMN(dati_ikm!G$1)+ROW(dati_ikm!G11)+24,1,1,"dati_ikm"))="","",INDIRECT(ADDRESS(ROW(dati_ikm!G$4),COLUMN(dati_ikm!G$1)+ROW(dati_ikm!G11)+24,1,1,"dati_ikm")))</f>
        <v>1019.0739489999996</v>
      </c>
      <c r="D14" s="140" t="str">
        <f ca="1">IF(INDIRECT(ADDRESS(ROW(dati_ikm!G$4),COLUMN(dati_ikm!G$1)+ROW(dati_ikm!G11)+36,1,1,"dati_ikm"))="","",INDIRECT(ADDRESS(ROW(dati_ikm!G$4),COLUMN(dati_ikm!G$1)+ROW(dati_ikm!G11)+36,1,1,"dati_ikm")))</f>
        <v/>
      </c>
      <c r="E14" s="140" t="str">
        <f t="shared" ca="1" si="0"/>
        <v/>
      </c>
      <c r="F14" s="140" t="e">
        <f t="shared" ca="1" si="1"/>
        <v>#N/A</v>
      </c>
      <c r="G14" s="141" cm="1">
        <f t="array" aca="1" ref="G14" ca="1">INDIRECT(ADDRESS(ROW(dati_ikm!S$26),COLUMN(dati_ikm!S$1)+ROW(dati_ikm!S11)+12,1,1,"dati_ikm"))</f>
        <v>1173.4400954834252</v>
      </c>
      <c r="H14" s="140" t="str">
        <f ca="1">IF(INDIRECT(ADDRESS(ROW(dati_ikm!G$8),COLUMN(dati_ikm!G$1)+ROW(dati_ikm!G11)+36,1,1,"dati_ikm"))="","",INDIRECT(ADDRESS(ROW(dati_ikm!G$8),COLUMN(dati_ikm!G$1)+ROW(dati_ikm!G11)+36,1,1,"dati_ikm")))</f>
        <v/>
      </c>
      <c r="I14" s="140" t="str">
        <f t="shared" ca="1" si="2"/>
        <v/>
      </c>
      <c r="J14" s="142" t="str">
        <f t="shared" ca="1" si="3"/>
        <v/>
      </c>
      <c r="K14" s="145" t="e">
        <f t="shared" ca="1" si="4"/>
        <v>#N/A</v>
      </c>
      <c r="L14" s="143" t="e">
        <f t="shared" ca="1" si="5"/>
        <v>#N/A</v>
      </c>
      <c r="M14" s="143" t="e">
        <f ca="1">IF(A14&lt;=dati_kum!E$33,SUM(_xlfn.TAKE(I$4:I$15,A14))/SUM(_xlfn.TAKE(G$4:G$15,A14))*100-100,NA())</f>
        <v>#N/A</v>
      </c>
      <c r="N14" s="53">
        <v>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</row>
    <row r="15" spans="1:33">
      <c r="A15" s="53">
        <v>12</v>
      </c>
      <c r="B15" s="139" t="s">
        <v>152</v>
      </c>
      <c r="C15" s="140">
        <f ca="1">IF(INDIRECT(ADDRESS(ROW(dati_ikm!G$4),COLUMN(dati_ikm!G$1)+ROW(dati_ikm!G12)+24,1,1,"dati_ikm"))="","",INDIRECT(ADDRESS(ROW(dati_ikm!G$4),COLUMN(dati_ikm!G$1)+ROW(dati_ikm!G12)+24,1,1,"dati_ikm")))</f>
        <v>1172.60923</v>
      </c>
      <c r="D15" s="140" t="str">
        <f ca="1">IF(INDIRECT(ADDRESS(ROW(dati_ikm!G$4),COLUMN(dati_ikm!G$1)+ROW(dati_ikm!G12)+36,1,1,"dati_ikm"))="","",INDIRECT(ADDRESS(ROW(dati_ikm!G$4),COLUMN(dati_ikm!G$1)+ROW(dati_ikm!G12)+36,1,1,"dati_ikm")))</f>
        <v/>
      </c>
      <c r="E15" s="140" t="str">
        <f t="shared" ca="1" si="0"/>
        <v/>
      </c>
      <c r="F15" s="140" t="e">
        <f t="shared" ca="1" si="1"/>
        <v>#N/A</v>
      </c>
      <c r="G15" s="141" cm="1">
        <f t="array" aca="1" ref="G15" ca="1">INDIRECT(ADDRESS(ROW(dati_ikm!S$26),COLUMN(dati_ikm!S$1)+ROW(dati_ikm!S12)+12,1,1,"dati_ikm"))</f>
        <v>1180.8246360281323</v>
      </c>
      <c r="H15" s="140" t="str">
        <f ca="1">IF(INDIRECT(ADDRESS(ROW(dati_ikm!G$8),COLUMN(dati_ikm!G$1)+ROW(dati_ikm!G12)+36,1,1,"dati_ikm"))="","",INDIRECT(ADDRESS(ROW(dati_ikm!G$8),COLUMN(dati_ikm!G$1)+ROW(dati_ikm!G12)+36,1,1,"dati_ikm")))</f>
        <v/>
      </c>
      <c r="I15" s="140" t="str">
        <f t="shared" ca="1" si="2"/>
        <v/>
      </c>
      <c r="J15" s="142" t="str">
        <f t="shared" ca="1" si="3"/>
        <v/>
      </c>
      <c r="K15" s="145" t="e">
        <f t="shared" ca="1" si="4"/>
        <v>#N/A</v>
      </c>
      <c r="L15" s="143" t="e">
        <f t="shared" ca="1" si="5"/>
        <v>#N/A</v>
      </c>
      <c r="M15" s="143" t="e">
        <f ca="1">IF(A15&lt;=dati_kum!E$33,SUM(_xlfn.TAKE(I$4:I$15,A15))/SUM(_xlfn.TAKE(G$4:G$15,A15))*100-100,NA())</f>
        <v>#N/A</v>
      </c>
      <c r="N15" s="53"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</row>
    <row r="16" spans="1:33">
      <c r="A16" s="53"/>
      <c r="B16" s="146"/>
      <c r="C16" s="147"/>
      <c r="D16" s="147"/>
      <c r="E16" s="140"/>
      <c r="F16" s="140"/>
      <c r="G16" s="147"/>
      <c r="H16" s="140"/>
      <c r="I16" s="140"/>
      <c r="J16" s="148"/>
      <c r="K16" s="149"/>
      <c r="L16" s="143" t="e">
        <f t="shared" si="5"/>
        <v>#N/A</v>
      </c>
      <c r="M16" s="150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pans="1:33">
      <c r="A17" s="53"/>
      <c r="B17" s="151" t="str" cm="1">
        <f t="array" aca="1" ref="B17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(janvāris-augusts)</v>
      </c>
      <c r="C17" s="152">
        <f ca="1">SUM(_xlfn.TAKE(C4:C15,dati_kum!E33))</f>
        <v>8241.5115519999999</v>
      </c>
      <c r="D17" s="152">
        <f ca="1">SUM(D4:D15)</f>
        <v>8847.2037249999994</v>
      </c>
      <c r="E17" s="152">
        <f t="shared" ref="E17" ca="1" si="6">D17-C17</f>
        <v>605.69217299999946</v>
      </c>
      <c r="F17" s="153">
        <f ca="1">(D17/C17)*100-100</f>
        <v>7.3492850089255057</v>
      </c>
      <c r="G17" s="152">
        <f ca="1">SUM(_xlfn.TAKE(G4:G15,dati_kum!E33))</f>
        <v>9129.3969227922662</v>
      </c>
      <c r="H17" s="153">
        <f ca="1">SUM(H4:H15)</f>
        <v>-115.686764</v>
      </c>
      <c r="I17" s="153">
        <f ca="1">SUM(I4:I15)</f>
        <v>8962.8904889999994</v>
      </c>
      <c r="J17" s="154">
        <f ca="1">I17-G17</f>
        <v>-166.50643379226676</v>
      </c>
      <c r="K17" s="155">
        <f ca="1">I17/G17*100</f>
        <v>98.176150788486694</v>
      </c>
      <c r="L17" s="143">
        <f ca="1">I17/G17*100-100</f>
        <v>-1.8238492115133056</v>
      </c>
      <c r="M17" s="156" t="s">
        <v>179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3">
      <c r="A18" s="53"/>
      <c r="B18" s="139" t="s">
        <v>187</v>
      </c>
      <c r="C18" s="140">
        <f ca="1">SUM(C4:C15)</f>
        <v>12600.415595</v>
      </c>
      <c r="D18" s="140">
        <f ca="1">SUM(D4:D15)</f>
        <v>8847.2037249999994</v>
      </c>
      <c r="E18" s="157" t="s">
        <v>179</v>
      </c>
      <c r="F18" s="157" t="s">
        <v>179</v>
      </c>
      <c r="G18" s="140">
        <f ca="1">SUM(G4:G15)</f>
        <v>13804.572522</v>
      </c>
      <c r="H18" s="140">
        <f t="shared" ref="H18:I18" ca="1" si="7">SUM(H4:H15)</f>
        <v>-115.686764</v>
      </c>
      <c r="I18" s="140">
        <f t="shared" ca="1" si="7"/>
        <v>8962.8904889999994</v>
      </c>
      <c r="J18" s="142">
        <f ca="1">I18-G18</f>
        <v>-4841.682033000001</v>
      </c>
      <c r="K18" s="149">
        <f ca="1">I18/G18*100</f>
        <v>64.926968761372834</v>
      </c>
      <c r="L18" s="149">
        <f ca="1">J18/H18*100</f>
        <v>4185.1650660744572</v>
      </c>
      <c r="M18" s="156" t="s">
        <v>179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pans="1:33">
      <c r="A19" s="53"/>
      <c r="B19" s="50" t="s">
        <v>219</v>
      </c>
      <c r="C19" s="68"/>
      <c r="D19" s="2"/>
      <c r="E19" s="2"/>
      <c r="F19" s="2"/>
      <c r="G19" s="2"/>
      <c r="H19" s="2"/>
      <c r="I19" s="2"/>
      <c r="J19" s="2"/>
      <c r="K19" s="2"/>
      <c r="L19" s="2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</row>
    <row r="20" spans="1:3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</row>
    <row r="21" spans="1:3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</row>
    <row r="22" spans="1:3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</row>
    <row r="23" spans="1:3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</row>
    <row r="24" spans="1:3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</row>
    <row r="25" spans="1:3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26" spans="1:3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</row>
    <row r="27" spans="1:3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</row>
    <row r="28" spans="1:3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</row>
    <row r="29" spans="1:3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</row>
    <row r="30" spans="1:3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</row>
    <row r="31" spans="1:3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1:3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1:3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</row>
  </sheetData>
  <conditionalFormatting sqref="F4:F15">
    <cfRule type="containsErrors" dxfId="9" priority="7">
      <formula>ISERROR(F4)</formula>
    </cfRule>
  </conditionalFormatting>
  <conditionalFormatting sqref="K4:K15 K17">
    <cfRule type="containsErrors" dxfId="8" priority="8" stopIfTrue="1">
      <formula>ISERROR(K4)</formula>
    </cfRule>
    <cfRule type="cellIs" dxfId="7" priority="9" operator="lessThan">
      <formula>100</formula>
    </cfRule>
    <cfRule type="cellIs" dxfId="6" priority="10" operator="greaterThan">
      <formula>100</formula>
    </cfRule>
  </conditionalFormatting>
  <conditionalFormatting sqref="L4:L17">
    <cfRule type="containsErrors" dxfId="5" priority="4" stopIfTrue="1">
      <formula>ISERROR(L4)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4:M15">
    <cfRule type="containsErrors" dxfId="2" priority="1" stopIfTrue="1">
      <formula>ISERROR(M4)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sheetPr>
    <tabColor theme="0" tint="-0.14999847407452621"/>
  </sheetPr>
  <dimension ref="A1:AV85"/>
  <sheetViews>
    <sheetView topLeftCell="D1" zoomScale="90" zoomScaleNormal="90" workbookViewId="0">
      <pane xSplit="1" topLeftCell="AM1" activePane="topRight" state="frozen"/>
      <selection activeCell="D1" sqref="D1"/>
      <selection pane="topRight" activeCell="D1" sqref="D1"/>
    </sheetView>
  </sheetViews>
  <sheetFormatPr defaultRowHeight="13.5" customHeight="1"/>
  <cols>
    <col min="1" max="1" width="16" hidden="1" customWidth="1"/>
    <col min="2" max="2" width="6.42578125" hidden="1" customWidth="1"/>
    <col min="3" max="3" width="14.5703125" hidden="1" customWidth="1"/>
    <col min="4" max="4" width="101" bestFit="1" customWidth="1"/>
    <col min="5" max="5" width="10" customWidth="1"/>
    <col min="6" max="16" width="11" bestFit="1" customWidth="1"/>
    <col min="17" max="17" width="10.85546875" bestFit="1" customWidth="1"/>
    <col min="18" max="22" width="11" bestFit="1" customWidth="1"/>
    <col min="23" max="23" width="13.42578125" customWidth="1"/>
    <col min="24" max="24" width="11.5703125" customWidth="1"/>
    <col min="25" max="25" width="14.28515625" customWidth="1"/>
    <col min="26" max="26" width="13.140625" customWidth="1"/>
    <col min="27" max="27" width="12.85546875" customWidth="1"/>
    <col min="28" max="28" width="13.85546875" customWidth="1"/>
    <col min="29" max="29" width="15.140625" customWidth="1"/>
    <col min="30" max="30" width="14.85546875" customWidth="1"/>
    <col min="31" max="31" width="15.42578125" customWidth="1"/>
    <col min="32" max="32" width="12.28515625" customWidth="1"/>
    <col min="33" max="33" width="14.42578125" customWidth="1"/>
    <col min="34" max="34" width="14.5703125" customWidth="1"/>
    <col min="35" max="35" width="14.85546875" customWidth="1"/>
    <col min="36" max="36" width="15.5703125" customWidth="1"/>
    <col min="37" max="37" width="13.28515625" customWidth="1"/>
    <col min="38" max="38" width="18.42578125" customWidth="1"/>
    <col min="39" max="39" width="15.42578125" customWidth="1"/>
    <col min="40" max="40" width="15.7109375" customWidth="1"/>
    <col min="41" max="41" width="15.85546875" customWidth="1"/>
    <col min="42" max="42" width="18.42578125" customWidth="1"/>
    <col min="43" max="43" width="14" customWidth="1"/>
    <col min="44" max="44" width="20.42578125" customWidth="1"/>
    <col min="45" max="45" width="15.42578125" customWidth="1"/>
    <col min="46" max="46" width="13.42578125" customWidth="1"/>
    <col min="47" max="47" width="11" bestFit="1" customWidth="1"/>
    <col min="48" max="48" width="12.28515625" customWidth="1"/>
  </cols>
  <sheetData>
    <row r="1" spans="1:48" ht="13.5" customHeight="1">
      <c r="D1" s="12" t="s">
        <v>208</v>
      </c>
    </row>
    <row r="2" spans="1:48" ht="13.5" customHeight="1">
      <c r="D2" s="3" t="s">
        <v>60</v>
      </c>
    </row>
    <row r="3" spans="1:48" ht="13.5" customHeight="1">
      <c r="A3" s="119" t="s">
        <v>43</v>
      </c>
      <c r="B3" s="119" t="s">
        <v>46</v>
      </c>
      <c r="C3" s="119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</row>
    <row r="4" spans="1:48" ht="13.5" customHeight="1">
      <c r="A4" s="120" t="s">
        <v>5</v>
      </c>
      <c r="B4" s="120" t="s">
        <v>31</v>
      </c>
      <c r="C4" s="120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</row>
    <row r="5" spans="1:48" ht="13.5" customHeight="1">
      <c r="A5" s="120" t="s">
        <v>6</v>
      </c>
      <c r="B5" s="120" t="s">
        <v>32</v>
      </c>
      <c r="C5" s="120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</row>
    <row r="6" spans="1:48" ht="13.5" customHeight="1">
      <c r="A6" s="120" t="s">
        <v>44</v>
      </c>
      <c r="B6" s="120" t="s">
        <v>33</v>
      </c>
      <c r="C6" s="120" t="str">
        <f t="shared" si="0"/>
        <v>F15</v>
      </c>
      <c r="D6" t="s">
        <v>100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</row>
    <row r="7" spans="1:48" ht="13.5" customHeight="1">
      <c r="A7" s="120" t="s">
        <v>8</v>
      </c>
      <c r="B7" s="120" t="s">
        <v>34</v>
      </c>
      <c r="C7" s="120" t="str">
        <f t="shared" si="0"/>
        <v>F17</v>
      </c>
      <c r="D7" t="s">
        <v>101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</row>
    <row r="8" spans="1:48" ht="13.5" customHeight="1">
      <c r="A8" s="120" t="s">
        <v>9</v>
      </c>
      <c r="B8" s="120" t="s">
        <v>36</v>
      </c>
      <c r="C8" s="120" t="str">
        <f t="shared" si="0"/>
        <v>F23</v>
      </c>
      <c r="D8" t="s">
        <v>102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</row>
    <row r="9" spans="1:48" ht="13.5" customHeight="1">
      <c r="A9" s="120" t="s">
        <v>45</v>
      </c>
      <c r="B9" s="120" t="s">
        <v>35</v>
      </c>
      <c r="C9" s="120" t="str">
        <f t="shared" ref="C9:C23" si="1">"F" &amp; RIGHT(B9,2)</f>
        <v>F24</v>
      </c>
      <c r="D9" t="s">
        <v>103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</row>
    <row r="10" spans="1:48" ht="13.5" customHeight="1">
      <c r="A10" s="120" t="s">
        <v>11</v>
      </c>
      <c r="B10" s="120" t="s">
        <v>37</v>
      </c>
      <c r="C10" s="120" t="str">
        <f t="shared" si="1"/>
        <v>F27</v>
      </c>
      <c r="D10" t="s">
        <v>104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</row>
    <row r="11" spans="1:48" ht="13.5" customHeight="1">
      <c r="A11" s="120" t="s">
        <v>3</v>
      </c>
      <c r="B11" s="120" t="s">
        <v>38</v>
      </c>
      <c r="C11" s="120" t="str">
        <f t="shared" si="1"/>
        <v>F31</v>
      </c>
      <c r="D11" t="s">
        <v>105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</row>
    <row r="12" spans="1:48" ht="13.5" customHeight="1">
      <c r="A12" s="120" t="s">
        <v>12</v>
      </c>
      <c r="B12" s="120" t="s">
        <v>39</v>
      </c>
      <c r="C12" s="120" t="str">
        <f t="shared" si="1"/>
        <v>F33</v>
      </c>
      <c r="D12" t="s">
        <v>106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</row>
    <row r="13" spans="1:48" ht="13.5" customHeight="1">
      <c r="A13" s="120" t="s">
        <v>13</v>
      </c>
      <c r="B13" s="120" t="s">
        <v>40</v>
      </c>
      <c r="C13" s="120" t="str">
        <f t="shared" si="1"/>
        <v>F36</v>
      </c>
      <c r="D13" t="s">
        <v>107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</row>
    <row r="14" spans="1:48" ht="13.5" customHeight="1">
      <c r="A14" s="120" t="s">
        <v>14</v>
      </c>
      <c r="B14" s="120" t="s">
        <v>41</v>
      </c>
      <c r="C14" s="120" t="str">
        <f t="shared" si="1"/>
        <v>F38</v>
      </c>
      <c r="D14" t="s">
        <v>108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</row>
    <row r="15" spans="1:48" ht="13.5" customHeight="1">
      <c r="A15" s="120" t="s">
        <v>15</v>
      </c>
      <c r="B15" s="120" t="s">
        <v>42</v>
      </c>
      <c r="C15" s="120" t="str">
        <f t="shared" si="1"/>
        <v>F40</v>
      </c>
      <c r="D15" t="s">
        <v>109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</row>
    <row r="16" spans="1:48" ht="13.5" hidden="1" customHeight="1">
      <c r="A16" s="120" t="s">
        <v>0</v>
      </c>
      <c r="B16" s="120" t="s">
        <v>30</v>
      </c>
      <c r="C16" s="120" t="str">
        <f t="shared" si="1"/>
        <v>F43</v>
      </c>
      <c r="D16" s="12" t="s">
        <v>110</v>
      </c>
      <c r="E16">
        <v>31370888</v>
      </c>
      <c r="F16">
        <v>76491956</v>
      </c>
      <c r="G16">
        <v>111756725</v>
      </c>
      <c r="H16">
        <v>159087855</v>
      </c>
      <c r="I16">
        <v>353218600</v>
      </c>
      <c r="J16">
        <v>491121836</v>
      </c>
      <c r="K16">
        <v>534691819</v>
      </c>
      <c r="L16">
        <v>577848691</v>
      </c>
      <c r="M16">
        <v>634919491</v>
      </c>
      <c r="N16">
        <v>683406514</v>
      </c>
      <c r="O16">
        <v>723674412</v>
      </c>
      <c r="P16">
        <v>774009995</v>
      </c>
      <c r="Q16">
        <v>57283079</v>
      </c>
      <c r="R16">
        <v>103487744</v>
      </c>
      <c r="S16">
        <v>168952182</v>
      </c>
      <c r="T16">
        <v>236000953</v>
      </c>
      <c r="U16">
        <v>324415669</v>
      </c>
      <c r="V16">
        <v>452665432</v>
      </c>
      <c r="W16">
        <v>585777790</v>
      </c>
      <c r="X16">
        <v>645416412</v>
      </c>
      <c r="Y16">
        <v>687038860</v>
      </c>
      <c r="Z16">
        <v>736741430</v>
      </c>
      <c r="AA16">
        <v>796412687</v>
      </c>
      <c r="AB16">
        <v>847584046</v>
      </c>
      <c r="AC16">
        <v>46895817</v>
      </c>
      <c r="AD16">
        <v>102340745</v>
      </c>
      <c r="AE16">
        <v>156122359</v>
      </c>
      <c r="AF16">
        <v>233359448</v>
      </c>
      <c r="AG16">
        <v>425451668</v>
      </c>
      <c r="AH16">
        <v>662773925</v>
      </c>
      <c r="AI16">
        <v>749280489</v>
      </c>
      <c r="AJ16">
        <v>803692628</v>
      </c>
      <c r="AK16">
        <v>858330516</v>
      </c>
      <c r="AL16">
        <v>920697166</v>
      </c>
      <c r="AM16">
        <v>1005853704</v>
      </c>
      <c r="AN16">
        <v>1064259807</v>
      </c>
      <c r="AO16">
        <v>91673743</v>
      </c>
      <c r="AP16">
        <v>154609778</v>
      </c>
      <c r="AQ16">
        <v>202737978</v>
      </c>
      <c r="AR16">
        <v>280622451</v>
      </c>
      <c r="AS16">
        <v>385440935</v>
      </c>
      <c r="AT16">
        <v>828688537</v>
      </c>
      <c r="AU16">
        <v>905926424</v>
      </c>
      <c r="AV16">
        <v>962662805</v>
      </c>
    </row>
    <row r="17" spans="1:48" ht="13.5" hidden="1" customHeight="1">
      <c r="A17" s="120" t="s">
        <v>16</v>
      </c>
      <c r="B17" s="120" t="s">
        <v>29</v>
      </c>
      <c r="C17" s="120" t="str">
        <f t="shared" si="1"/>
        <v>F45</v>
      </c>
      <c r="D17" t="s">
        <v>111</v>
      </c>
      <c r="E17">
        <v>8582071</v>
      </c>
      <c r="F17">
        <v>21359939</v>
      </c>
      <c r="G17">
        <v>27534809</v>
      </c>
      <c r="H17">
        <v>36554461</v>
      </c>
      <c r="I17">
        <v>189230263</v>
      </c>
      <c r="J17">
        <v>288633302</v>
      </c>
      <c r="K17">
        <v>297357108</v>
      </c>
      <c r="L17">
        <v>301175356</v>
      </c>
      <c r="M17">
        <v>312144238</v>
      </c>
      <c r="N17">
        <v>320150258</v>
      </c>
      <c r="O17">
        <v>330450980</v>
      </c>
      <c r="P17">
        <v>342147276</v>
      </c>
      <c r="Q17">
        <v>7127960</v>
      </c>
      <c r="R17">
        <v>16122277</v>
      </c>
      <c r="S17">
        <v>49649720</v>
      </c>
      <c r="T17">
        <v>89784705</v>
      </c>
      <c r="U17">
        <v>133902074</v>
      </c>
      <c r="V17">
        <v>227146035</v>
      </c>
      <c r="W17">
        <v>307335539</v>
      </c>
      <c r="X17">
        <v>314000218</v>
      </c>
      <c r="Y17">
        <v>321558375</v>
      </c>
      <c r="Z17">
        <v>330397100</v>
      </c>
      <c r="AA17">
        <v>343738393</v>
      </c>
      <c r="AB17">
        <v>353444099</v>
      </c>
      <c r="AC17">
        <v>14596113</v>
      </c>
      <c r="AD17">
        <v>29940043</v>
      </c>
      <c r="AE17">
        <v>44925001</v>
      </c>
      <c r="AF17">
        <v>78197046</v>
      </c>
      <c r="AG17">
        <v>233269232</v>
      </c>
      <c r="AH17">
        <v>438050609</v>
      </c>
      <c r="AI17">
        <v>454148810</v>
      </c>
      <c r="AJ17">
        <v>469589810</v>
      </c>
      <c r="AK17">
        <v>486005985</v>
      </c>
      <c r="AL17">
        <v>507333825</v>
      </c>
      <c r="AM17">
        <v>548029191</v>
      </c>
      <c r="AN17">
        <v>564398859</v>
      </c>
      <c r="AO17">
        <v>23505492</v>
      </c>
      <c r="AP17">
        <v>42308982</v>
      </c>
      <c r="AQ17">
        <v>61558589</v>
      </c>
      <c r="AR17">
        <v>85469076</v>
      </c>
      <c r="AS17">
        <v>125985566</v>
      </c>
      <c r="AT17">
        <v>540120088</v>
      </c>
      <c r="AU17">
        <v>557441583</v>
      </c>
      <c r="AV17">
        <v>577635509</v>
      </c>
    </row>
    <row r="18" spans="1:48" ht="13.5" hidden="1" customHeight="1">
      <c r="A18" s="120" t="s">
        <v>17</v>
      </c>
      <c r="B18" s="120" t="s">
        <v>28</v>
      </c>
      <c r="C18" s="120" t="str">
        <f t="shared" si="1"/>
        <v>F50</v>
      </c>
      <c r="D18" t="s">
        <v>112</v>
      </c>
      <c r="E18">
        <v>12152003</v>
      </c>
      <c r="F18">
        <v>22638878</v>
      </c>
      <c r="G18">
        <v>35045977</v>
      </c>
      <c r="H18">
        <v>50095520</v>
      </c>
      <c r="I18">
        <v>62665220</v>
      </c>
      <c r="J18">
        <v>75487313</v>
      </c>
      <c r="K18">
        <v>91062604</v>
      </c>
      <c r="L18">
        <v>105769437</v>
      </c>
      <c r="M18">
        <v>119823076</v>
      </c>
      <c r="N18">
        <v>133913077</v>
      </c>
      <c r="O18">
        <v>147297862</v>
      </c>
      <c r="P18">
        <v>162030034</v>
      </c>
      <c r="Q18">
        <v>12354480</v>
      </c>
      <c r="R18">
        <v>24421442</v>
      </c>
      <c r="S18">
        <v>38764261</v>
      </c>
      <c r="T18">
        <v>55049462</v>
      </c>
      <c r="U18">
        <v>68141453</v>
      </c>
      <c r="V18">
        <v>82135860</v>
      </c>
      <c r="W18">
        <v>98498224</v>
      </c>
      <c r="X18">
        <v>115694064</v>
      </c>
      <c r="Y18">
        <v>131017995</v>
      </c>
      <c r="Z18">
        <v>146412548</v>
      </c>
      <c r="AA18">
        <v>162100230</v>
      </c>
      <c r="AB18">
        <v>175795569</v>
      </c>
      <c r="AC18">
        <v>13999089</v>
      </c>
      <c r="AD18">
        <v>30198670</v>
      </c>
      <c r="AE18">
        <v>48820339</v>
      </c>
      <c r="AF18">
        <v>68900637</v>
      </c>
      <c r="AG18">
        <v>86048821</v>
      </c>
      <c r="AH18">
        <v>103833920</v>
      </c>
      <c r="AI18">
        <v>123335396</v>
      </c>
      <c r="AJ18">
        <v>145128532</v>
      </c>
      <c r="AK18">
        <v>165090061</v>
      </c>
      <c r="AL18">
        <v>187138870</v>
      </c>
      <c r="AM18">
        <v>206045881</v>
      </c>
      <c r="AN18">
        <v>225159328</v>
      </c>
      <c r="AO18">
        <v>44498970</v>
      </c>
      <c r="AP18">
        <v>56675327</v>
      </c>
      <c r="AQ18">
        <v>67954566</v>
      </c>
      <c r="AR18">
        <v>106894874</v>
      </c>
      <c r="AS18">
        <v>119512943</v>
      </c>
      <c r="AT18">
        <v>131167194</v>
      </c>
      <c r="AU18">
        <v>171863882</v>
      </c>
      <c r="AV18">
        <v>183985143</v>
      </c>
    </row>
    <row r="19" spans="1:48" ht="13.5" hidden="1" customHeight="1">
      <c r="A19" s="120" t="s">
        <v>19</v>
      </c>
      <c r="B19" s="120" t="s">
        <v>27</v>
      </c>
      <c r="C19" s="120" t="str">
        <f t="shared" si="1"/>
        <v>F57</v>
      </c>
      <c r="D19" t="s">
        <v>113</v>
      </c>
      <c r="E19">
        <v>2809928</v>
      </c>
      <c r="F19">
        <v>5154492</v>
      </c>
      <c r="G19">
        <v>8823727</v>
      </c>
      <c r="H19">
        <v>14173509</v>
      </c>
      <c r="I19">
        <v>16849134</v>
      </c>
      <c r="J19">
        <v>19562213</v>
      </c>
      <c r="K19">
        <v>23141129</v>
      </c>
      <c r="L19">
        <v>27294901</v>
      </c>
      <c r="M19">
        <v>31504137</v>
      </c>
      <c r="N19">
        <v>35186619</v>
      </c>
      <c r="O19">
        <v>38357754</v>
      </c>
      <c r="P19">
        <v>41770923</v>
      </c>
      <c r="Q19">
        <v>2762049</v>
      </c>
      <c r="R19">
        <v>5526876</v>
      </c>
      <c r="S19">
        <v>9098011</v>
      </c>
      <c r="T19">
        <v>12051612</v>
      </c>
      <c r="U19">
        <v>18549694</v>
      </c>
      <c r="V19">
        <v>22042076</v>
      </c>
      <c r="W19">
        <v>25426190</v>
      </c>
      <c r="X19">
        <v>36995284</v>
      </c>
      <c r="Y19">
        <v>40733105</v>
      </c>
      <c r="Z19">
        <v>44158456</v>
      </c>
      <c r="AA19">
        <v>47985680</v>
      </c>
      <c r="AB19">
        <v>50600745</v>
      </c>
      <c r="AC19">
        <v>2780025</v>
      </c>
      <c r="AD19">
        <v>5559994</v>
      </c>
      <c r="AE19">
        <v>9238630</v>
      </c>
      <c r="AF19">
        <v>12094542</v>
      </c>
      <c r="AG19">
        <v>15820231</v>
      </c>
      <c r="AH19">
        <v>19205691</v>
      </c>
      <c r="AI19">
        <v>23444126</v>
      </c>
      <c r="AJ19">
        <v>27060077</v>
      </c>
      <c r="AK19">
        <v>30512107</v>
      </c>
      <c r="AL19">
        <v>34781902</v>
      </c>
      <c r="AM19">
        <v>39256495</v>
      </c>
      <c r="AN19">
        <v>44565355</v>
      </c>
      <c r="AO19">
        <v>3188347</v>
      </c>
      <c r="AP19">
        <v>10021302</v>
      </c>
      <c r="AQ19">
        <v>13642020</v>
      </c>
      <c r="AR19">
        <v>17854317</v>
      </c>
      <c r="AS19">
        <v>21734948</v>
      </c>
      <c r="AT19">
        <v>25501901</v>
      </c>
      <c r="AU19">
        <v>31277663</v>
      </c>
      <c r="AV19">
        <v>35559544</v>
      </c>
    </row>
    <row r="20" spans="1:48" ht="13.5" hidden="1" customHeight="1">
      <c r="A20" s="120" t="s">
        <v>4</v>
      </c>
      <c r="B20" s="120" t="s">
        <v>26</v>
      </c>
      <c r="C20" s="120" t="str">
        <f t="shared" si="1"/>
        <v>F61</v>
      </c>
      <c r="D20" t="s">
        <v>114</v>
      </c>
      <c r="E20">
        <v>1460597</v>
      </c>
      <c r="F20">
        <v>9565706</v>
      </c>
      <c r="G20">
        <v>12689671</v>
      </c>
      <c r="H20">
        <v>18124761</v>
      </c>
      <c r="I20">
        <v>29429092</v>
      </c>
      <c r="J20">
        <v>37261400</v>
      </c>
      <c r="K20">
        <v>45132956</v>
      </c>
      <c r="L20">
        <v>53192814</v>
      </c>
      <c r="M20">
        <v>70367225</v>
      </c>
      <c r="N20">
        <v>82902295</v>
      </c>
      <c r="O20">
        <v>84348555</v>
      </c>
      <c r="P20">
        <v>94300367</v>
      </c>
      <c r="Q20">
        <v>2280968</v>
      </c>
      <c r="R20">
        <v>15564564</v>
      </c>
      <c r="S20">
        <v>23313497</v>
      </c>
      <c r="T20">
        <v>25564379</v>
      </c>
      <c r="U20">
        <v>38070368</v>
      </c>
      <c r="V20">
        <v>46502697</v>
      </c>
      <c r="W20">
        <v>70581854</v>
      </c>
      <c r="X20">
        <v>74063460</v>
      </c>
      <c r="Y20">
        <v>78671767</v>
      </c>
      <c r="Z20">
        <v>88582874</v>
      </c>
      <c r="AA20">
        <v>94812960</v>
      </c>
      <c r="AB20">
        <v>105798854</v>
      </c>
      <c r="AC20">
        <v>5801317</v>
      </c>
      <c r="AD20">
        <v>12067632</v>
      </c>
      <c r="AE20">
        <v>17474049</v>
      </c>
      <c r="AF20">
        <v>30816562</v>
      </c>
      <c r="AG20">
        <v>35932954</v>
      </c>
      <c r="AH20">
        <v>38663282</v>
      </c>
      <c r="AI20">
        <v>75524933</v>
      </c>
      <c r="AJ20">
        <v>77874108</v>
      </c>
      <c r="AK20">
        <v>81923936</v>
      </c>
      <c r="AL20">
        <v>82082070</v>
      </c>
      <c r="AM20">
        <v>86725289</v>
      </c>
      <c r="AN20">
        <v>90780264</v>
      </c>
      <c r="AO20">
        <v>6527491</v>
      </c>
      <c r="AP20">
        <v>16343821</v>
      </c>
      <c r="AQ20">
        <v>19961156</v>
      </c>
      <c r="AR20">
        <v>21464543</v>
      </c>
      <c r="AS20">
        <v>60861296</v>
      </c>
      <c r="AT20">
        <v>63993039</v>
      </c>
      <c r="AU20">
        <v>66145326</v>
      </c>
      <c r="AV20">
        <v>69697520</v>
      </c>
    </row>
    <row r="21" spans="1:48" ht="13.5" hidden="1" customHeight="1">
      <c r="A21" s="120" t="s">
        <v>20</v>
      </c>
      <c r="B21" s="120" t="s">
        <v>25</v>
      </c>
      <c r="C21" s="120" t="str">
        <f t="shared" si="1"/>
        <v>F65</v>
      </c>
      <c r="D21" t="s">
        <v>115</v>
      </c>
      <c r="E21">
        <v>3494489</v>
      </c>
      <c r="F21">
        <v>8520724</v>
      </c>
      <c r="G21">
        <v>15379371</v>
      </c>
      <c r="H21">
        <v>22770791</v>
      </c>
      <c r="I21">
        <v>28971642</v>
      </c>
      <c r="J21">
        <v>39652601</v>
      </c>
      <c r="K21">
        <v>41773950</v>
      </c>
      <c r="L21">
        <v>45745190</v>
      </c>
      <c r="M21">
        <v>50277905</v>
      </c>
      <c r="N21">
        <v>54120817</v>
      </c>
      <c r="O21">
        <v>57330347</v>
      </c>
      <c r="P21">
        <v>61837612</v>
      </c>
      <c r="Q21">
        <v>3374621</v>
      </c>
      <c r="R21">
        <v>6182649</v>
      </c>
      <c r="S21">
        <v>9544866</v>
      </c>
      <c r="T21">
        <v>12933189</v>
      </c>
      <c r="U21">
        <v>17421049</v>
      </c>
      <c r="V21">
        <v>22290405</v>
      </c>
      <c r="W21">
        <v>26182081</v>
      </c>
      <c r="X21">
        <v>35989248</v>
      </c>
      <c r="Y21">
        <v>41813345</v>
      </c>
      <c r="Z21">
        <v>48415997</v>
      </c>
      <c r="AA21">
        <v>57237051</v>
      </c>
      <c r="AB21">
        <v>65135086</v>
      </c>
      <c r="AC21">
        <v>4999798</v>
      </c>
      <c r="AD21">
        <v>10176298</v>
      </c>
      <c r="AE21">
        <v>16653035</v>
      </c>
      <c r="AF21">
        <v>21207809</v>
      </c>
      <c r="AG21">
        <v>24326904</v>
      </c>
      <c r="AH21">
        <v>29092214</v>
      </c>
      <c r="AI21">
        <v>33500783</v>
      </c>
      <c r="AJ21">
        <v>38591476</v>
      </c>
      <c r="AK21">
        <v>41742269</v>
      </c>
      <c r="AL21">
        <v>46666469</v>
      </c>
      <c r="AM21">
        <v>51732964</v>
      </c>
      <c r="AN21">
        <v>57364804</v>
      </c>
      <c r="AO21">
        <v>4023230</v>
      </c>
      <c r="AP21">
        <v>7453187</v>
      </c>
      <c r="AQ21">
        <v>11538992</v>
      </c>
      <c r="AR21">
        <v>15744522</v>
      </c>
      <c r="AS21">
        <v>19123755</v>
      </c>
      <c r="AT21">
        <v>22455682</v>
      </c>
      <c r="AU21">
        <v>25744119</v>
      </c>
      <c r="AV21">
        <v>29983522</v>
      </c>
    </row>
    <row r="22" spans="1:48" ht="13.5" hidden="1" customHeight="1">
      <c r="A22" s="120" t="s">
        <v>21</v>
      </c>
      <c r="B22" s="120" t="s">
        <v>24</v>
      </c>
      <c r="C22" s="120" t="str">
        <f t="shared" si="1"/>
        <v>F70</v>
      </c>
      <c r="D22" t="s">
        <v>116</v>
      </c>
      <c r="E22">
        <v>2868578</v>
      </c>
      <c r="F22">
        <v>9247258</v>
      </c>
      <c r="G22">
        <v>12275262</v>
      </c>
      <c r="H22">
        <v>17362773</v>
      </c>
      <c r="I22">
        <v>26069925</v>
      </c>
      <c r="J22">
        <v>30518749</v>
      </c>
      <c r="K22">
        <v>36222806</v>
      </c>
      <c r="L22">
        <v>44669100</v>
      </c>
      <c r="M22">
        <v>50801568</v>
      </c>
      <c r="N22">
        <v>57130816</v>
      </c>
      <c r="O22">
        <v>65886835</v>
      </c>
      <c r="P22">
        <v>71922135</v>
      </c>
      <c r="Q22">
        <v>29381548</v>
      </c>
      <c r="R22">
        <v>35669457</v>
      </c>
      <c r="S22">
        <v>38581827</v>
      </c>
      <c r="T22">
        <v>40617606</v>
      </c>
      <c r="U22">
        <v>48331031</v>
      </c>
      <c r="V22">
        <v>52548121</v>
      </c>
      <c r="W22">
        <v>57753902</v>
      </c>
      <c r="X22">
        <v>68674138</v>
      </c>
      <c r="Y22">
        <v>73244273</v>
      </c>
      <c r="Z22">
        <v>78774026</v>
      </c>
      <c r="AA22">
        <v>90538253</v>
      </c>
      <c r="AB22">
        <v>96809693</v>
      </c>
      <c r="AC22">
        <v>4719355</v>
      </c>
      <c r="AD22">
        <v>14397840</v>
      </c>
      <c r="AE22">
        <v>19011305</v>
      </c>
      <c r="AF22">
        <v>22142852</v>
      </c>
      <c r="AG22">
        <v>30053376</v>
      </c>
      <c r="AH22">
        <v>33927611</v>
      </c>
      <c r="AI22">
        <v>39323296</v>
      </c>
      <c r="AJ22">
        <v>45448329</v>
      </c>
      <c r="AK22">
        <v>53056158</v>
      </c>
      <c r="AL22">
        <v>62693530</v>
      </c>
      <c r="AM22">
        <v>74063843</v>
      </c>
      <c r="AN22">
        <v>81991049</v>
      </c>
      <c r="AO22">
        <v>9929969</v>
      </c>
      <c r="AP22">
        <v>21806824</v>
      </c>
      <c r="AQ22">
        <v>28080282</v>
      </c>
      <c r="AR22">
        <v>33184867</v>
      </c>
      <c r="AS22">
        <v>38222260</v>
      </c>
      <c r="AT22">
        <v>45443773</v>
      </c>
      <c r="AU22">
        <v>53445965</v>
      </c>
      <c r="AV22">
        <v>65797269</v>
      </c>
    </row>
    <row r="23" spans="1:48" ht="13.5" hidden="1" customHeight="1">
      <c r="A23" s="120" t="s">
        <v>22</v>
      </c>
      <c r="B23" s="120" t="s">
        <v>23</v>
      </c>
      <c r="C23" s="120" t="str">
        <f t="shared" si="1"/>
        <v>F71</v>
      </c>
      <c r="D23" t="s">
        <v>117</v>
      </c>
      <c r="E23">
        <v>3222</v>
      </c>
      <c r="F23">
        <v>4959</v>
      </c>
      <c r="G23">
        <v>7908</v>
      </c>
      <c r="H23">
        <v>6040</v>
      </c>
      <c r="I23">
        <v>3324</v>
      </c>
      <c r="J23">
        <v>6258</v>
      </c>
      <c r="K23">
        <v>1266</v>
      </c>
      <c r="L23">
        <v>1893</v>
      </c>
      <c r="M23">
        <v>1342</v>
      </c>
      <c r="N23">
        <v>2632</v>
      </c>
      <c r="O23">
        <v>2079</v>
      </c>
      <c r="P23">
        <v>1648</v>
      </c>
      <c r="Q23">
        <v>1453</v>
      </c>
      <c r="R23">
        <v>479</v>
      </c>
      <c r="S23">
        <v>0</v>
      </c>
      <c r="T23">
        <v>0</v>
      </c>
      <c r="U23">
        <v>0</v>
      </c>
      <c r="V23">
        <v>238</v>
      </c>
      <c r="W23">
        <v>0</v>
      </c>
      <c r="X23">
        <v>0</v>
      </c>
      <c r="Y23">
        <v>0</v>
      </c>
      <c r="Z23">
        <v>429</v>
      </c>
      <c r="AA23">
        <v>120</v>
      </c>
      <c r="AB23">
        <v>0</v>
      </c>
      <c r="AC23">
        <v>120</v>
      </c>
      <c r="AD23">
        <v>268</v>
      </c>
      <c r="AE23">
        <v>0</v>
      </c>
      <c r="AF23">
        <v>0</v>
      </c>
      <c r="AG23">
        <v>150</v>
      </c>
      <c r="AH23">
        <v>598</v>
      </c>
      <c r="AI23">
        <v>3145</v>
      </c>
      <c r="AJ23">
        <v>296</v>
      </c>
      <c r="AK23">
        <v>0</v>
      </c>
      <c r="AL23">
        <v>500</v>
      </c>
      <c r="AM23">
        <v>41</v>
      </c>
      <c r="AN23">
        <v>148</v>
      </c>
      <c r="AO23">
        <v>244</v>
      </c>
      <c r="AP23">
        <v>335</v>
      </c>
      <c r="AQ23">
        <v>2373</v>
      </c>
      <c r="AR23">
        <v>10252</v>
      </c>
      <c r="AS23">
        <v>167</v>
      </c>
      <c r="AT23">
        <v>6860</v>
      </c>
      <c r="AU23">
        <v>7886</v>
      </c>
      <c r="AV23">
        <v>4298</v>
      </c>
    </row>
    <row r="24" spans="1:48" ht="13.5" hidden="1" customHeight="1"/>
    <row r="25" spans="1:48" ht="13.5" hidden="1" customHeight="1">
      <c r="D25" s="120" t="s">
        <v>62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</row>
    <row r="26" spans="1:48" ht="13.5" hidden="1" customHeight="1"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</row>
    <row r="27" spans="1:48" ht="13.5" hidden="1" customHeight="1">
      <c r="D27" s="120" t="s">
        <v>57</v>
      </c>
      <c r="E27" s="121">
        <f>444311585/1000000/0.25</f>
        <v>1777.2463399999999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>
        <v>1861.97</v>
      </c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>
        <v>2344</v>
      </c>
      <c r="AD27" s="121"/>
      <c r="AE27" s="121"/>
      <c r="AF27" s="121"/>
      <c r="AG27" s="121"/>
      <c r="AH27" s="121"/>
      <c r="AI27" s="121"/>
      <c r="AJ27" s="121"/>
      <c r="AK27" s="121"/>
      <c r="AL27" s="120"/>
      <c r="AM27" s="120"/>
      <c r="AN27" s="120"/>
      <c r="AO27" s="120">
        <v>2634.7136</v>
      </c>
      <c r="AP27" s="120"/>
      <c r="AQ27" s="120"/>
      <c r="AR27" s="120"/>
      <c r="AS27" s="120"/>
      <c r="AT27" s="120"/>
    </row>
    <row r="28" spans="1:48" ht="13.5" hidden="1" customHeight="1">
      <c r="D28" s="120" t="s">
        <v>7</v>
      </c>
      <c r="E28" s="121">
        <f>263923563/1000000</f>
        <v>263.923563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>
        <v>316.39999999999998</v>
      </c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>
        <v>402</v>
      </c>
      <c r="AD28" s="121"/>
      <c r="AE28" s="121"/>
      <c r="AF28" s="121"/>
      <c r="AG28" s="121"/>
      <c r="AH28" s="121"/>
      <c r="AI28" s="121"/>
      <c r="AJ28" s="121"/>
      <c r="AK28" s="121"/>
      <c r="AL28" s="120"/>
      <c r="AM28" s="120"/>
      <c r="AN28" s="120"/>
      <c r="AO28" s="120">
        <v>697.84245200000009</v>
      </c>
      <c r="AP28" s="120"/>
      <c r="AQ28" s="120"/>
      <c r="AR28" s="120"/>
      <c r="AS28" s="120"/>
      <c r="AT28" s="120"/>
    </row>
    <row r="29" spans="1:48" ht="13.5" hidden="1" customHeight="1">
      <c r="D29" s="120" t="s">
        <v>58</v>
      </c>
      <c r="E29" s="121">
        <f>(97739681+2840359424)/1000000</f>
        <v>2938.0991049999998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>
        <v>3246.0940300000002</v>
      </c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>
        <v>3975.5206589999989</v>
      </c>
      <c r="AD29" s="121"/>
      <c r="AE29" s="121"/>
      <c r="AF29" s="121"/>
      <c r="AG29" s="121"/>
      <c r="AH29" s="121"/>
      <c r="AI29" s="121"/>
      <c r="AJ29" s="121"/>
      <c r="AK29" s="121"/>
      <c r="AL29" s="120"/>
      <c r="AM29" s="120"/>
      <c r="AN29" s="120"/>
      <c r="AO29" s="120">
        <v>4544.7332499999993</v>
      </c>
      <c r="AP29" s="120"/>
      <c r="AQ29" s="120"/>
      <c r="AR29" s="120"/>
      <c r="AS29" s="120"/>
      <c r="AT29" s="120"/>
    </row>
    <row r="30" spans="1:48" ht="13.5" hidden="1" customHeight="1">
      <c r="D30" s="120" t="s">
        <v>3</v>
      </c>
      <c r="E30" s="121">
        <f>2735617430/1000000</f>
        <v>2735.6174299999998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>
        <v>3076.9729509999997</v>
      </c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>
        <v>3786.2339999999999</v>
      </c>
      <c r="AD30" s="121"/>
      <c r="AE30" s="121"/>
      <c r="AF30" s="121"/>
      <c r="AG30" s="121"/>
      <c r="AH30" s="121"/>
      <c r="AI30" s="121"/>
      <c r="AJ30" s="121"/>
      <c r="AK30" s="121"/>
      <c r="AL30" s="120"/>
      <c r="AM30" s="120"/>
      <c r="AN30" s="120"/>
      <c r="AO30" s="120">
        <v>4096.6775600000001</v>
      </c>
      <c r="AP30" s="120"/>
      <c r="AQ30" s="120"/>
      <c r="AR30" s="120"/>
      <c r="AS30" s="120"/>
      <c r="AT30" s="120"/>
    </row>
    <row r="31" spans="1:48" ht="13.5" hidden="1" customHeight="1">
      <c r="D31" s="120" t="s">
        <v>12</v>
      </c>
      <c r="E31" s="121">
        <f>1116019000/1000000</f>
        <v>1116.019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>
        <v>1166.7999999999997</v>
      </c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>
        <v>1187.7000000000003</v>
      </c>
      <c r="AD31" s="121"/>
      <c r="AE31" s="121"/>
      <c r="AF31" s="121"/>
      <c r="AG31" s="121"/>
      <c r="AH31" s="121"/>
      <c r="AI31" s="121"/>
      <c r="AJ31" s="121"/>
      <c r="AK31" s="121"/>
      <c r="AL31" s="120"/>
      <c r="AM31" s="120"/>
      <c r="AN31" s="120"/>
      <c r="AO31" s="120">
        <v>1254.9840399999998</v>
      </c>
      <c r="AP31" s="120"/>
      <c r="AQ31" s="120"/>
      <c r="AR31" s="120"/>
      <c r="AS31" s="120"/>
      <c r="AT31" s="120"/>
    </row>
    <row r="32" spans="1:48" ht="13.5" hidden="1" customHeight="1"/>
    <row r="33" spans="4:48" ht="13.5" hidden="1" customHeight="1">
      <c r="D33" t="s">
        <v>59</v>
      </c>
      <c r="E33">
        <f ca="1">COUNTIF(Ikmēneša!C4:C15,"&gt;0")</f>
        <v>8</v>
      </c>
      <c r="AR33" s="10"/>
    </row>
    <row r="34" spans="4:48" ht="13.5" hidden="1" customHeight="1"/>
    <row r="35" spans="4:48" ht="13.5" hidden="1" customHeight="1">
      <c r="D35" s="120" t="s">
        <v>89</v>
      </c>
      <c r="E35" s="120"/>
      <c r="F35" s="120">
        <v>2022</v>
      </c>
      <c r="G35" s="120">
        <v>2023</v>
      </c>
      <c r="H35" s="120">
        <v>2024</v>
      </c>
      <c r="I35" s="120"/>
      <c r="J35" s="120"/>
      <c r="K35" s="120"/>
    </row>
    <row r="36" spans="4:48" ht="13.5" hidden="1" customHeight="1">
      <c r="D36" s="120"/>
      <c r="E36" s="120"/>
      <c r="F36" s="122">
        <v>38386.186999999998</v>
      </c>
      <c r="G36" s="122">
        <v>40348.048000000003</v>
      </c>
      <c r="H36" s="122">
        <v>41894.034198123933</v>
      </c>
      <c r="I36" s="120"/>
      <c r="J36" s="120"/>
      <c r="K36" s="120"/>
    </row>
    <row r="37" spans="4:48" ht="13.5" hidden="1" customHeight="1"/>
    <row r="38" spans="4:48" ht="13.5" hidden="1" customHeight="1"/>
    <row r="39" spans="4:48" ht="13.5" hidden="1" customHeight="1">
      <c r="D39" s="12" t="str">
        <f>D1</f>
        <v>Konsolidētā kopbudžeta nodokļu un nenodokļu ieņēmumi pa veidiem</v>
      </c>
    </row>
    <row r="40" spans="4:48" ht="13.5" hidden="1" customHeight="1">
      <c r="D40" s="3" t="s">
        <v>2</v>
      </c>
    </row>
    <row r="41" spans="4:48" ht="13.5" hidden="1" customHeight="1">
      <c r="E41" s="4">
        <f t="shared" ref="E41:AV41" si="2">E3</f>
        <v>44197</v>
      </c>
      <c r="F41" s="4">
        <f t="shared" si="2"/>
        <v>44228</v>
      </c>
      <c r="G41" s="4">
        <f t="shared" si="2"/>
        <v>44256</v>
      </c>
      <c r="H41" s="4">
        <f t="shared" si="2"/>
        <v>44287</v>
      </c>
      <c r="I41" s="4">
        <f t="shared" si="2"/>
        <v>44317</v>
      </c>
      <c r="J41" s="4">
        <f t="shared" si="2"/>
        <v>44348</v>
      </c>
      <c r="K41" s="4">
        <f t="shared" si="2"/>
        <v>44378</v>
      </c>
      <c r="L41" s="4">
        <f t="shared" si="2"/>
        <v>44409</v>
      </c>
      <c r="M41" s="4">
        <f t="shared" si="2"/>
        <v>44440</v>
      </c>
      <c r="N41" s="4">
        <f t="shared" si="2"/>
        <v>44470</v>
      </c>
      <c r="O41" s="4">
        <f t="shared" si="2"/>
        <v>44501</v>
      </c>
      <c r="P41" s="4">
        <f t="shared" si="2"/>
        <v>44531</v>
      </c>
      <c r="Q41" s="4">
        <f t="shared" si="2"/>
        <v>44562</v>
      </c>
      <c r="R41" s="4">
        <f t="shared" si="2"/>
        <v>44593</v>
      </c>
      <c r="S41" s="4">
        <f t="shared" si="2"/>
        <v>44621</v>
      </c>
      <c r="T41" s="4">
        <f t="shared" si="2"/>
        <v>44652</v>
      </c>
      <c r="U41" s="4">
        <f t="shared" si="2"/>
        <v>44682</v>
      </c>
      <c r="V41" s="4">
        <f t="shared" si="2"/>
        <v>44713</v>
      </c>
      <c r="W41" s="4">
        <f t="shared" si="2"/>
        <v>44743</v>
      </c>
      <c r="X41" s="4">
        <f t="shared" si="2"/>
        <v>44774</v>
      </c>
      <c r="Y41" s="4">
        <f t="shared" si="2"/>
        <v>44805</v>
      </c>
      <c r="Z41" s="4">
        <f t="shared" si="2"/>
        <v>44835</v>
      </c>
      <c r="AA41" s="4">
        <f t="shared" si="2"/>
        <v>44866</v>
      </c>
      <c r="AB41" s="4">
        <f t="shared" si="2"/>
        <v>44896</v>
      </c>
      <c r="AC41" s="4">
        <f t="shared" si="2"/>
        <v>44927</v>
      </c>
      <c r="AD41" s="4">
        <f t="shared" si="2"/>
        <v>44958</v>
      </c>
      <c r="AE41" s="4">
        <f t="shared" si="2"/>
        <v>44986</v>
      </c>
      <c r="AF41" s="4">
        <f t="shared" si="2"/>
        <v>45017</v>
      </c>
      <c r="AG41" s="4">
        <f t="shared" si="2"/>
        <v>45047</v>
      </c>
      <c r="AH41" s="4">
        <f t="shared" si="2"/>
        <v>45078</v>
      </c>
      <c r="AI41" s="4">
        <f t="shared" si="2"/>
        <v>45108</v>
      </c>
      <c r="AJ41" s="4">
        <f t="shared" si="2"/>
        <v>45139</v>
      </c>
      <c r="AK41" s="4">
        <f t="shared" si="2"/>
        <v>45170</v>
      </c>
      <c r="AL41" s="4">
        <f t="shared" si="2"/>
        <v>45200</v>
      </c>
      <c r="AM41" s="4">
        <f t="shared" si="2"/>
        <v>45231</v>
      </c>
      <c r="AN41" s="4">
        <f t="shared" si="2"/>
        <v>45261</v>
      </c>
      <c r="AO41" s="4">
        <f t="shared" si="2"/>
        <v>45292</v>
      </c>
      <c r="AP41" s="4">
        <f t="shared" ref="AP41" si="3">AP3</f>
        <v>45323</v>
      </c>
      <c r="AQ41" s="4">
        <f t="shared" si="2"/>
        <v>45352</v>
      </c>
      <c r="AR41" s="4">
        <f t="shared" si="2"/>
        <v>45383</v>
      </c>
      <c r="AS41" s="4">
        <f t="shared" si="2"/>
        <v>45413</v>
      </c>
      <c r="AT41" s="4">
        <f t="shared" si="2"/>
        <v>45444</v>
      </c>
      <c r="AU41" s="4">
        <f t="shared" si="2"/>
        <v>45474</v>
      </c>
      <c r="AV41" s="4">
        <f t="shared" si="2"/>
        <v>45505</v>
      </c>
    </row>
    <row r="42" spans="4:48" ht="13.5" hidden="1" customHeight="1">
      <c r="D42" s="12" t="str">
        <f t="shared" ref="D42:D61" si="4">D4</f>
        <v>1.0 Nodokļu ieņēmumi</v>
      </c>
      <c r="E42">
        <f t="shared" ref="E42:N42" si="5">E4/1000000</f>
        <v>782.98600099999999</v>
      </c>
      <c r="F42">
        <f t="shared" si="5"/>
        <v>1517.838066</v>
      </c>
      <c r="G42">
        <f t="shared" si="5"/>
        <v>2155.7295760000002</v>
      </c>
      <c r="H42">
        <f t="shared" si="5"/>
        <v>3020.079913</v>
      </c>
      <c r="I42">
        <f t="shared" si="5"/>
        <v>3870.3329910000002</v>
      </c>
      <c r="J42">
        <f t="shared" si="5"/>
        <v>4639.071379</v>
      </c>
      <c r="K42">
        <f t="shared" si="5"/>
        <v>5561.333635</v>
      </c>
      <c r="L42">
        <f t="shared" si="5"/>
        <v>6463.0078190000004</v>
      </c>
      <c r="M42">
        <f t="shared" si="5"/>
        <v>7315.7334049999999</v>
      </c>
      <c r="N42">
        <f t="shared" si="5"/>
        <v>8211.6070110000001</v>
      </c>
      <c r="O42">
        <f t="shared" ref="O42:P42" si="6">O4/1000000</f>
        <v>9068.0681089999998</v>
      </c>
      <c r="P42">
        <f t="shared" si="6"/>
        <v>10031.004143</v>
      </c>
      <c r="Q42">
        <f t="shared" ref="Q42:R42" si="7">Q4/1000000</f>
        <v>941.79193599999996</v>
      </c>
      <c r="R42">
        <f t="shared" si="7"/>
        <v>1812.606925</v>
      </c>
      <c r="S42">
        <f t="shared" ref="S42:T42" si="8">S4/1000000</f>
        <v>2581.6616100000001</v>
      </c>
      <c r="T42">
        <f t="shared" si="8"/>
        <v>3539.4967620000002</v>
      </c>
      <c r="U42">
        <f t="shared" ref="U42:V42" si="9">U4/1000000</f>
        <v>4518.1753209999997</v>
      </c>
      <c r="V42">
        <f t="shared" si="9"/>
        <v>5407.0915539999996</v>
      </c>
      <c r="W42">
        <f>W4/1000000</f>
        <v>6434.5484420000003</v>
      </c>
      <c r="X42">
        <f>X4/1000000</f>
        <v>7404.5425230000001</v>
      </c>
      <c r="Y42">
        <f t="shared" ref="Y42:AG42" si="10">Y4/1000000</f>
        <v>8389.978427</v>
      </c>
      <c r="Z42">
        <f t="shared" si="10"/>
        <v>9411.6409409999997</v>
      </c>
      <c r="AA42">
        <f t="shared" si="10"/>
        <v>10449.868614999999</v>
      </c>
      <c r="AB42">
        <f t="shared" si="10"/>
        <v>11557.277694</v>
      </c>
      <c r="AC42">
        <f t="shared" si="10"/>
        <v>1077.162761</v>
      </c>
      <c r="AD42">
        <f t="shared" si="10"/>
        <v>2060.6670049999998</v>
      </c>
      <c r="AE42">
        <f t="shared" si="10"/>
        <v>2899.1131949999999</v>
      </c>
      <c r="AF42">
        <f t="shared" si="10"/>
        <v>3962.980196</v>
      </c>
      <c r="AG42">
        <f t="shared" si="10"/>
        <v>5034.7754370000002</v>
      </c>
      <c r="AH42">
        <f t="shared" ref="AH42:AI42" si="11">AH4/1000000</f>
        <v>6057.9901129999998</v>
      </c>
      <c r="AI42">
        <f t="shared" si="11"/>
        <v>7166.6582440000002</v>
      </c>
      <c r="AJ42">
        <f t="shared" ref="AJ42:AL42" si="12">AJ4/1000000</f>
        <v>8241.5115519999999</v>
      </c>
      <c r="AK42">
        <f t="shared" si="12"/>
        <v>9316.3303209999995</v>
      </c>
      <c r="AL42">
        <f t="shared" si="12"/>
        <v>10408.732416000001</v>
      </c>
      <c r="AM42">
        <f t="shared" ref="AM42:AN42" si="13">AM4/1000000</f>
        <v>11427.806365</v>
      </c>
      <c r="AN42">
        <f t="shared" si="13"/>
        <v>12600.415595</v>
      </c>
      <c r="AO42">
        <f t="shared" ref="AO42:AP42" si="14">AO4/1000000</f>
        <v>1080.4541019999999</v>
      </c>
      <c r="AP42">
        <f t="shared" si="14"/>
        <v>2104.7379569999998</v>
      </c>
      <c r="AQ42">
        <f t="shared" ref="AQ42:AR42" si="15">AQ4/1000000</f>
        <v>3053.1045170000002</v>
      </c>
      <c r="AR42">
        <f t="shared" si="15"/>
        <v>4154.2528169999996</v>
      </c>
      <c r="AS42">
        <f>AS4/1000000</f>
        <v>5338.8644430000004</v>
      </c>
      <c r="AT42">
        <f>AT4/1000000</f>
        <v>6514.4710729999997</v>
      </c>
      <c r="AU42">
        <f>AU4/1000000</f>
        <v>7683.3997390000004</v>
      </c>
      <c r="AV42">
        <f>AV4/1000000</f>
        <v>8847.2037249999994</v>
      </c>
    </row>
    <row r="43" spans="4:48" ht="13.5" hidden="1" customHeight="1">
      <c r="D43" t="str">
        <f t="shared" si="4"/>
        <v>1.1 Ieņēmumi no iedzīvotāju ienākuma nodokļa un solidaritātes nodokļa</v>
      </c>
      <c r="E43">
        <f t="shared" ref="E43:N43" si="16">E5/1000000</f>
        <v>150.693296</v>
      </c>
      <c r="F43">
        <f t="shared" si="16"/>
        <v>304.25639100000001</v>
      </c>
      <c r="G43">
        <f t="shared" si="16"/>
        <v>349.91713299999998</v>
      </c>
      <c r="H43">
        <f t="shared" si="16"/>
        <v>478.26165300000002</v>
      </c>
      <c r="I43">
        <f t="shared" si="16"/>
        <v>606.81784400000004</v>
      </c>
      <c r="J43">
        <f t="shared" si="16"/>
        <v>741.80396499999995</v>
      </c>
      <c r="K43">
        <f t="shared" si="16"/>
        <v>930.05649800000003</v>
      </c>
      <c r="L43">
        <f t="shared" si="16"/>
        <v>1100.5613579999999</v>
      </c>
      <c r="M43">
        <f t="shared" si="16"/>
        <v>1269.2029660000001</v>
      </c>
      <c r="N43">
        <f t="shared" si="16"/>
        <v>1538.7781150000001</v>
      </c>
      <c r="O43">
        <f t="shared" ref="O43:P43" si="17">O5/1000000</f>
        <v>1706.412235</v>
      </c>
      <c r="P43">
        <f t="shared" si="17"/>
        <v>1927.2768040000001</v>
      </c>
      <c r="Q43">
        <f t="shared" ref="Q43:R43" si="18">Q5/1000000</f>
        <v>230.248965</v>
      </c>
      <c r="R43">
        <f t="shared" si="18"/>
        <v>414.807861</v>
      </c>
      <c r="S43">
        <f t="shared" ref="S43:T43" si="19">S5/1000000</f>
        <v>479.81007199999999</v>
      </c>
      <c r="T43">
        <f t="shared" si="19"/>
        <v>645.11704499999996</v>
      </c>
      <c r="U43">
        <f t="shared" ref="U43:V43" si="20">U5/1000000</f>
        <v>820.36049200000002</v>
      </c>
      <c r="V43">
        <f t="shared" si="20"/>
        <v>1013.832151</v>
      </c>
      <c r="W43">
        <f t="shared" ref="W43:AG43" si="21">W5/1000000</f>
        <v>1234.795738</v>
      </c>
      <c r="X43">
        <f t="shared" ref="X43" si="22">X5/1000000</f>
        <v>1436.81305</v>
      </c>
      <c r="Y43">
        <f t="shared" si="21"/>
        <v>1645.202957</v>
      </c>
      <c r="Z43">
        <f t="shared" si="21"/>
        <v>1862.2937690000001</v>
      </c>
      <c r="AA43">
        <f t="shared" si="21"/>
        <v>2062.5792339999998</v>
      </c>
      <c r="AB43">
        <f t="shared" si="21"/>
        <v>2262.4769980000001</v>
      </c>
      <c r="AC43">
        <f t="shared" si="21"/>
        <v>239.533996</v>
      </c>
      <c r="AD43">
        <f t="shared" si="21"/>
        <v>443.47898800000002</v>
      </c>
      <c r="AE43">
        <f t="shared" si="21"/>
        <v>512.689302</v>
      </c>
      <c r="AF43">
        <f t="shared" si="21"/>
        <v>689.63680899999997</v>
      </c>
      <c r="AG43">
        <f t="shared" si="21"/>
        <v>870.70953799999995</v>
      </c>
      <c r="AH43">
        <f t="shared" ref="AH43:AI43" si="23">AH5/1000000</f>
        <v>1092.1445389999999</v>
      </c>
      <c r="AI43">
        <f t="shared" si="23"/>
        <v>1346.012007</v>
      </c>
      <c r="AJ43">
        <f t="shared" ref="AJ43:AL43" si="24">AJ5/1000000</f>
        <v>1580.1439700000001</v>
      </c>
      <c r="AK43">
        <f t="shared" si="24"/>
        <v>1805.262461</v>
      </c>
      <c r="AL43">
        <f t="shared" si="24"/>
        <v>2038.308702</v>
      </c>
      <c r="AM43">
        <f t="shared" ref="AM43:AN43" si="25">AM5/1000000</f>
        <v>2268.292015</v>
      </c>
      <c r="AN43">
        <f t="shared" si="25"/>
        <v>2500.7322509999999</v>
      </c>
      <c r="AO43">
        <f t="shared" ref="AO43:AP43" si="26">AO5/1000000</f>
        <v>270.15186399999999</v>
      </c>
      <c r="AP43">
        <f t="shared" si="26"/>
        <v>511.549488</v>
      </c>
      <c r="AQ43">
        <f t="shared" ref="AQ43:AR43" si="27">AQ5/1000000</f>
        <v>574.04287899999997</v>
      </c>
      <c r="AR43">
        <f t="shared" si="27"/>
        <v>792.81255399999998</v>
      </c>
      <c r="AS43">
        <f t="shared" ref="AS43:AT61" si="28">AS5/1000000</f>
        <v>1008.102762</v>
      </c>
      <c r="AT43">
        <f t="shared" si="28"/>
        <v>1226.964716</v>
      </c>
      <c r="AU43">
        <f t="shared" ref="AU43:AV43" si="29">AU5/1000000</f>
        <v>1519.5701799999999</v>
      </c>
      <c r="AV43">
        <f t="shared" si="29"/>
        <v>1783.93452</v>
      </c>
    </row>
    <row r="44" spans="4:48" ht="13.5" hidden="1" customHeight="1">
      <c r="D44" t="str">
        <f t="shared" si="4"/>
        <v>1.2 Ieņēmumi no uzņēmumu ienākuma nodokļa</v>
      </c>
      <c r="E44">
        <f t="shared" ref="E44:N44" si="30">E6/1000000</f>
        <v>21.150621999999998</v>
      </c>
      <c r="F44">
        <f t="shared" si="30"/>
        <v>29.341221000000001</v>
      </c>
      <c r="G44">
        <f t="shared" si="30"/>
        <v>44.894486999999998</v>
      </c>
      <c r="H44">
        <f t="shared" si="30"/>
        <v>92.441084000000004</v>
      </c>
      <c r="I44">
        <f t="shared" si="30"/>
        <v>129.25693799999999</v>
      </c>
      <c r="J44">
        <f t="shared" si="30"/>
        <v>170.516356</v>
      </c>
      <c r="K44">
        <f t="shared" si="30"/>
        <v>197.19371100000001</v>
      </c>
      <c r="L44">
        <f t="shared" si="30"/>
        <v>223.27400700000001</v>
      </c>
      <c r="M44">
        <f t="shared" si="30"/>
        <v>237.78690499999999</v>
      </c>
      <c r="N44">
        <f t="shared" si="30"/>
        <v>261.171494</v>
      </c>
      <c r="O44">
        <f t="shared" ref="O44:P44" si="31">O6/1000000</f>
        <v>289.92271499999998</v>
      </c>
      <c r="P44">
        <f t="shared" si="31"/>
        <v>281.079384</v>
      </c>
      <c r="Q44">
        <f t="shared" ref="Q44:R44" si="32">Q6/1000000</f>
        <v>36.645933999999997</v>
      </c>
      <c r="R44">
        <f t="shared" si="32"/>
        <v>65.453490000000002</v>
      </c>
      <c r="S44">
        <f t="shared" ref="S44:T44" si="33">S6/1000000</f>
        <v>84.329571999999999</v>
      </c>
      <c r="T44">
        <f t="shared" si="33"/>
        <v>118.77217</v>
      </c>
      <c r="U44">
        <f t="shared" ref="U44:V44" si="34">U6/1000000</f>
        <v>168.239634</v>
      </c>
      <c r="V44">
        <f t="shared" si="34"/>
        <v>212.50274899999999</v>
      </c>
      <c r="W44">
        <f t="shared" ref="W44:AG44" si="35">W6/1000000</f>
        <v>240.362866</v>
      </c>
      <c r="X44">
        <f t="shared" ref="X44" si="36">X6/1000000</f>
        <v>271.60386499999998</v>
      </c>
      <c r="Y44">
        <f t="shared" si="35"/>
        <v>296.77290599999998</v>
      </c>
      <c r="Z44">
        <f t="shared" si="35"/>
        <v>326.11881699999998</v>
      </c>
      <c r="AA44">
        <f t="shared" si="35"/>
        <v>350.37795299999999</v>
      </c>
      <c r="AB44">
        <f t="shared" si="35"/>
        <v>378.75044600000001</v>
      </c>
      <c r="AC44">
        <f t="shared" si="35"/>
        <v>61.791103</v>
      </c>
      <c r="AD44">
        <f t="shared" si="35"/>
        <v>81.114180000000005</v>
      </c>
      <c r="AE44">
        <f t="shared" si="35"/>
        <v>112.121906</v>
      </c>
      <c r="AF44">
        <f t="shared" si="35"/>
        <v>159.99788799999999</v>
      </c>
      <c r="AG44">
        <f t="shared" si="35"/>
        <v>210.342434</v>
      </c>
      <c r="AH44">
        <f t="shared" ref="AH44:AI44" si="37">AH6/1000000</f>
        <v>331.845642</v>
      </c>
      <c r="AI44">
        <f t="shared" si="37"/>
        <v>367.98935699999998</v>
      </c>
      <c r="AJ44">
        <f t="shared" ref="AJ44:AL44" si="38">AJ6/1000000</f>
        <v>400.96498300000002</v>
      </c>
      <c r="AK44">
        <f t="shared" si="38"/>
        <v>454.186668</v>
      </c>
      <c r="AL44">
        <f t="shared" si="38"/>
        <v>482.096317</v>
      </c>
      <c r="AM44">
        <f t="shared" ref="AM44:AN44" si="39">AM6/1000000</f>
        <v>517.95108400000004</v>
      </c>
      <c r="AN44">
        <f t="shared" si="39"/>
        <v>544.80806900000005</v>
      </c>
      <c r="AO44">
        <f t="shared" ref="AO44:AP44" si="40">AO6/1000000</f>
        <v>66.341426999999996</v>
      </c>
      <c r="AP44">
        <f t="shared" si="40"/>
        <v>87.229276999999996</v>
      </c>
      <c r="AQ44">
        <f t="shared" ref="AQ44:AR44" si="41">AQ6/1000000</f>
        <v>111.509989</v>
      </c>
      <c r="AR44">
        <f t="shared" si="41"/>
        <v>217.20562100000001</v>
      </c>
      <c r="AS44">
        <f t="shared" si="28"/>
        <v>304.89181000000002</v>
      </c>
      <c r="AT44">
        <f t="shared" si="28"/>
        <v>450.27051299999999</v>
      </c>
      <c r="AU44">
        <f t="shared" ref="AU44:AV44" si="42">AU6/1000000</f>
        <v>496.64315699999997</v>
      </c>
      <c r="AV44">
        <f t="shared" si="42"/>
        <v>533.79000599999995</v>
      </c>
    </row>
    <row r="45" spans="4:48" ht="13.5" hidden="1" customHeight="1">
      <c r="D45" t="str">
        <f t="shared" si="4"/>
        <v>1.3 Sociālās apdrošināšanas iemaksas</v>
      </c>
      <c r="E45">
        <f t="shared" ref="E45:N45" si="43">E7/1000000</f>
        <v>164.800017</v>
      </c>
      <c r="F45">
        <f t="shared" si="43"/>
        <v>382.891032</v>
      </c>
      <c r="G45">
        <f t="shared" si="43"/>
        <v>603.84105499999998</v>
      </c>
      <c r="H45">
        <f t="shared" si="43"/>
        <v>859.09830399999998</v>
      </c>
      <c r="I45">
        <f t="shared" si="43"/>
        <v>1113.4244140000001</v>
      </c>
      <c r="J45">
        <f t="shared" si="43"/>
        <v>1366.50747</v>
      </c>
      <c r="K45">
        <f t="shared" si="43"/>
        <v>1651.0167329999999</v>
      </c>
      <c r="L45">
        <f t="shared" si="43"/>
        <v>1930.5016419999999</v>
      </c>
      <c r="M45">
        <f t="shared" si="43"/>
        <v>2204.40164</v>
      </c>
      <c r="N45">
        <f t="shared" si="43"/>
        <v>2468.1658750000001</v>
      </c>
      <c r="O45">
        <f t="shared" ref="O45:P45" si="44">O7/1000000</f>
        <v>2706.8330190000001</v>
      </c>
      <c r="P45">
        <f t="shared" si="44"/>
        <v>3121.0655360000001</v>
      </c>
      <c r="Q45">
        <f t="shared" ref="Q45:R45" si="45">Q7/1000000</f>
        <v>333.47692799999999</v>
      </c>
      <c r="R45">
        <f t="shared" si="45"/>
        <v>605.95433600000001</v>
      </c>
      <c r="S45">
        <f t="shared" ref="S45:T45" si="46">S7/1000000</f>
        <v>883.04834900000003</v>
      </c>
      <c r="T45">
        <f t="shared" si="46"/>
        <v>1178.6191940000001</v>
      </c>
      <c r="U45">
        <f t="shared" ref="U45:V45" si="47">U7/1000000</f>
        <v>1492.4650799999999</v>
      </c>
      <c r="V45">
        <f t="shared" si="47"/>
        <v>1811.446412</v>
      </c>
      <c r="W45">
        <f t="shared" ref="W45:AG45" si="48">W7/1000000</f>
        <v>2119.686796</v>
      </c>
      <c r="X45">
        <f t="shared" ref="X45" si="49">X7/1000000</f>
        <v>2423.5306059999998</v>
      </c>
      <c r="Y45">
        <f t="shared" si="48"/>
        <v>2747.916952</v>
      </c>
      <c r="Z45">
        <f t="shared" si="48"/>
        <v>3083.1232850000001</v>
      </c>
      <c r="AA45">
        <f t="shared" si="48"/>
        <v>3385.0533519999999</v>
      </c>
      <c r="AB45">
        <f t="shared" si="48"/>
        <v>3667.2161449999999</v>
      </c>
      <c r="AC45">
        <f t="shared" si="48"/>
        <v>371.69686000000002</v>
      </c>
      <c r="AD45">
        <f t="shared" si="48"/>
        <v>676.35620900000004</v>
      </c>
      <c r="AE45">
        <f t="shared" si="48"/>
        <v>928.00547099999994</v>
      </c>
      <c r="AF45">
        <f t="shared" si="48"/>
        <v>1272.9111780000001</v>
      </c>
      <c r="AG45">
        <f t="shared" si="48"/>
        <v>1604.277924</v>
      </c>
      <c r="AH45">
        <f t="shared" ref="AH45:AI45" si="50">AH7/1000000</f>
        <v>1955.184735</v>
      </c>
      <c r="AI45">
        <f t="shared" si="50"/>
        <v>2315.259462</v>
      </c>
      <c r="AJ45">
        <f t="shared" ref="AJ45:AL45" si="51">AJ7/1000000</f>
        <v>2665.2042980000001</v>
      </c>
      <c r="AK45">
        <f t="shared" si="51"/>
        <v>3017.4868540000002</v>
      </c>
      <c r="AL45">
        <f t="shared" si="51"/>
        <v>3349.1863060000001</v>
      </c>
      <c r="AM45">
        <f t="shared" ref="AM45:AN45" si="52">AM7/1000000</f>
        <v>3688.2528189999998</v>
      </c>
      <c r="AN45">
        <f t="shared" si="52"/>
        <v>4023.525795</v>
      </c>
      <c r="AO45">
        <f t="shared" ref="AO45:AP45" si="53">AO7/1000000</f>
        <v>397.664264</v>
      </c>
      <c r="AP45">
        <f t="shared" si="53"/>
        <v>749.37683200000004</v>
      </c>
      <c r="AQ45">
        <f t="shared" ref="AQ45:AR45" si="54">AQ7/1000000</f>
        <v>1085.6459990000001</v>
      </c>
      <c r="AR45">
        <f t="shared" si="54"/>
        <v>1488.256028</v>
      </c>
      <c r="AS45">
        <f t="shared" si="28"/>
        <v>1852.3343890000001</v>
      </c>
      <c r="AT45">
        <f t="shared" si="28"/>
        <v>2183.6552539999998</v>
      </c>
      <c r="AU45">
        <f t="shared" ref="AU45:AV45" si="55">AU7/1000000</f>
        <v>2579.4588250000002</v>
      </c>
      <c r="AV45">
        <f t="shared" si="55"/>
        <v>2957.4113910000001</v>
      </c>
    </row>
    <row r="46" spans="4:48" ht="13.5" hidden="1" customHeight="1">
      <c r="D46" t="str">
        <f t="shared" si="4"/>
        <v>3.0.0.0 Ieņēmumi, kas iemaksāti vienotajā nodokļu kontā</v>
      </c>
      <c r="E46">
        <f t="shared" ref="E46:N46" si="56">E8/1000000</f>
        <v>108.444799</v>
      </c>
      <c r="F46">
        <f t="shared" si="56"/>
        <v>124.455696</v>
      </c>
      <c r="G46">
        <f t="shared" si="56"/>
        <v>171.109036</v>
      </c>
      <c r="H46">
        <f t="shared" si="56"/>
        <v>228.39417800000001</v>
      </c>
      <c r="I46">
        <f t="shared" si="56"/>
        <v>302.43912499999999</v>
      </c>
      <c r="J46">
        <f t="shared" si="56"/>
        <v>264.41714200000001</v>
      </c>
      <c r="K46">
        <f t="shared" si="56"/>
        <v>271.28411299999999</v>
      </c>
      <c r="L46">
        <f t="shared" si="56"/>
        <v>275.44890299999997</v>
      </c>
      <c r="M46">
        <f t="shared" si="56"/>
        <v>290.62356999999997</v>
      </c>
      <c r="N46">
        <f t="shared" si="56"/>
        <v>212.56162699999999</v>
      </c>
      <c r="O46">
        <f t="shared" ref="O46:P46" si="57">O8/1000000</f>
        <v>256.48104799999999</v>
      </c>
      <c r="P46">
        <f t="shared" si="57"/>
        <v>346.03446200000002</v>
      </c>
      <c r="Q46">
        <f t="shared" ref="Q46:R46" si="58">Q8/1000000</f>
        <v>-100.505827</v>
      </c>
      <c r="R46">
        <f t="shared" si="58"/>
        <v>-100.411264</v>
      </c>
      <c r="S46">
        <f t="shared" ref="S46:T46" si="59">S8/1000000</f>
        <v>-61.376024999999998</v>
      </c>
      <c r="T46">
        <f t="shared" si="59"/>
        <v>-56.576597999999997</v>
      </c>
      <c r="U46">
        <f t="shared" ref="U46:V46" si="60">U8/1000000</f>
        <v>3.1946859999999999</v>
      </c>
      <c r="V46">
        <f t="shared" si="60"/>
        <v>-103.79105199999999</v>
      </c>
      <c r="W46">
        <f t="shared" ref="W46:AG46" si="61">W8/1000000</f>
        <v>-93.668868000000003</v>
      </c>
      <c r="X46">
        <f t="shared" ref="X46" si="62">X8/1000000</f>
        <v>-116.406907</v>
      </c>
      <c r="Y46">
        <f t="shared" si="61"/>
        <v>-100.194211</v>
      </c>
      <c r="Z46">
        <f t="shared" si="61"/>
        <v>-127.125536</v>
      </c>
      <c r="AA46">
        <f t="shared" si="61"/>
        <v>-121.98609</v>
      </c>
      <c r="AB46">
        <f t="shared" si="61"/>
        <v>17.856287999999999</v>
      </c>
      <c r="AC46">
        <f t="shared" si="61"/>
        <v>-129.655012</v>
      </c>
      <c r="AD46">
        <f t="shared" si="61"/>
        <v>-123.223229</v>
      </c>
      <c r="AE46">
        <f t="shared" si="61"/>
        <v>-135.14744099999999</v>
      </c>
      <c r="AF46">
        <f t="shared" si="61"/>
        <v>-116.876411</v>
      </c>
      <c r="AG46">
        <f t="shared" si="61"/>
        <v>-43.388911</v>
      </c>
      <c r="AH46">
        <f t="shared" ref="AH46:AI46" si="63">AH8/1000000</f>
        <v>-151.48997800000001</v>
      </c>
      <c r="AI46">
        <f t="shared" si="63"/>
        <v>-157.878826</v>
      </c>
      <c r="AJ46">
        <f t="shared" ref="AJ46:AL46" si="64">AJ8/1000000</f>
        <v>-164.65606199999999</v>
      </c>
      <c r="AK46">
        <f t="shared" si="64"/>
        <v>-180.269406</v>
      </c>
      <c r="AL46">
        <f t="shared" si="64"/>
        <v>-154.223669</v>
      </c>
      <c r="AM46">
        <f t="shared" ref="AM46:AN46" si="65">AM8/1000000</f>
        <v>-172.89618200000001</v>
      </c>
      <c r="AN46">
        <f t="shared" si="65"/>
        <v>-38.813068999999999</v>
      </c>
      <c r="AO46">
        <f t="shared" ref="AO46:AP46" si="66">AO8/1000000</f>
        <v>-144.84002699999999</v>
      </c>
      <c r="AP46">
        <f t="shared" si="66"/>
        <v>-152.69292799999999</v>
      </c>
      <c r="AQ46">
        <f t="shared" ref="AQ46:AR46" si="67">AQ8/1000000</f>
        <v>-72.596006000000003</v>
      </c>
      <c r="AR46">
        <f t="shared" si="67"/>
        <v>-116.08569</v>
      </c>
      <c r="AS46">
        <f t="shared" si="28"/>
        <v>-62.163811000000003</v>
      </c>
      <c r="AT46">
        <f t="shared" si="28"/>
        <v>-101.077945</v>
      </c>
      <c r="AU46">
        <f t="shared" ref="AU46:AV46" si="68">AU8/1000000</f>
        <v>-104.44547900000001</v>
      </c>
      <c r="AV46">
        <f t="shared" si="68"/>
        <v>-115.686764</v>
      </c>
    </row>
    <row r="47" spans="4:48" ht="13.5" hidden="1" customHeight="1">
      <c r="D47" t="str">
        <f t="shared" si="4"/>
        <v>1.4 Nekustamā īpašuma nodoklis</v>
      </c>
      <c r="E47">
        <f t="shared" ref="E47:N47" si="69">E9/1000000</f>
        <v>6.1581289999999997</v>
      </c>
      <c r="F47">
        <f t="shared" si="69"/>
        <v>45.930053999999998</v>
      </c>
      <c r="G47">
        <f t="shared" si="69"/>
        <v>92.168993</v>
      </c>
      <c r="H47">
        <f t="shared" si="69"/>
        <v>103.120321</v>
      </c>
      <c r="I47">
        <f t="shared" si="69"/>
        <v>126.44720599999999</v>
      </c>
      <c r="J47">
        <f t="shared" si="69"/>
        <v>140.605334</v>
      </c>
      <c r="K47">
        <f t="shared" si="69"/>
        <v>148.47184899999999</v>
      </c>
      <c r="L47">
        <f t="shared" si="69"/>
        <v>177.18731700000001</v>
      </c>
      <c r="M47">
        <f t="shared" si="69"/>
        <v>183.91031899999999</v>
      </c>
      <c r="N47">
        <f t="shared" si="69"/>
        <v>191.97862499999999</v>
      </c>
      <c r="O47">
        <f t="shared" ref="O47:P47" si="70">O9/1000000</f>
        <v>218.69549599999999</v>
      </c>
      <c r="P47">
        <f t="shared" si="70"/>
        <v>226.177887</v>
      </c>
      <c r="Q47">
        <f t="shared" ref="Q47:R47" si="71">Q9/1000000</f>
        <v>4.8988370000000003</v>
      </c>
      <c r="R47">
        <f t="shared" si="71"/>
        <v>44.486477000000001</v>
      </c>
      <c r="S47">
        <f t="shared" ref="S47:T47" si="72">S9/1000000</f>
        <v>94.795333999999997</v>
      </c>
      <c r="T47">
        <f t="shared" si="72"/>
        <v>107.55192599999999</v>
      </c>
      <c r="U47">
        <f t="shared" ref="U47:V47" si="73">U9/1000000</f>
        <v>131.999717</v>
      </c>
      <c r="V47">
        <f t="shared" si="73"/>
        <v>141.170119</v>
      </c>
      <c r="W47">
        <f t="shared" ref="W47:AG47" si="74">W9/1000000</f>
        <v>150.43131700000001</v>
      </c>
      <c r="X47">
        <f t="shared" ref="X47" si="75">X9/1000000</f>
        <v>182.24871300000001</v>
      </c>
      <c r="Y47">
        <f t="shared" si="74"/>
        <v>189.34796</v>
      </c>
      <c r="Z47">
        <f t="shared" si="74"/>
        <v>197.64714900000001</v>
      </c>
      <c r="AA47">
        <f t="shared" si="74"/>
        <v>223.31783200000001</v>
      </c>
      <c r="AB47">
        <f t="shared" si="74"/>
        <v>230.60750400000001</v>
      </c>
      <c r="AC47">
        <f t="shared" si="74"/>
        <v>7.5754549999999998</v>
      </c>
      <c r="AD47">
        <f t="shared" si="74"/>
        <v>49.241672999999999</v>
      </c>
      <c r="AE47">
        <f t="shared" si="74"/>
        <v>106.437275</v>
      </c>
      <c r="AF47">
        <f t="shared" si="74"/>
        <v>118.372069</v>
      </c>
      <c r="AG47">
        <f t="shared" si="74"/>
        <v>149.65099000000001</v>
      </c>
      <c r="AH47">
        <f t="shared" ref="AH47:AI47" si="76">AH9/1000000</f>
        <v>156.149945</v>
      </c>
      <c r="AI47">
        <f t="shared" si="76"/>
        <v>162.95251400000001</v>
      </c>
      <c r="AJ47">
        <f t="shared" ref="AJ47:AL47" si="77">AJ9/1000000</f>
        <v>192.22373099999999</v>
      </c>
      <c r="AK47">
        <f t="shared" si="77"/>
        <v>197.264588</v>
      </c>
      <c r="AL47">
        <f t="shared" si="77"/>
        <v>203.722149</v>
      </c>
      <c r="AM47">
        <f t="shared" ref="AM47:AN47" si="78">AM9/1000000</f>
        <v>230.60021</v>
      </c>
      <c r="AN47">
        <f t="shared" si="78"/>
        <v>236.52073300000001</v>
      </c>
      <c r="AO47">
        <f t="shared" ref="AO47:AP47" si="79">AO9/1000000</f>
        <v>9.0385550000000006</v>
      </c>
      <c r="AP47">
        <f t="shared" si="79"/>
        <v>49.777124999999998</v>
      </c>
      <c r="AQ47">
        <f t="shared" ref="AQ47:AR47" si="80">AQ9/1000000</f>
        <v>93.743371999999994</v>
      </c>
      <c r="AR47">
        <f t="shared" si="80"/>
        <v>118.672282</v>
      </c>
      <c r="AS47">
        <f t="shared" si="28"/>
        <v>150.26290800000001</v>
      </c>
      <c r="AT47">
        <f t="shared" si="28"/>
        <v>156.23701800000001</v>
      </c>
      <c r="AU47">
        <f t="shared" ref="AU47:AV47" si="81">AU9/1000000</f>
        <v>163.18479099999999</v>
      </c>
      <c r="AV47">
        <f t="shared" si="81"/>
        <v>192.76770999999999</v>
      </c>
    </row>
    <row r="48" spans="4:48" ht="13.5" hidden="1" customHeight="1">
      <c r="D48" t="str">
        <f t="shared" si="4"/>
        <v>1.7 Muitas nodoklis</v>
      </c>
      <c r="E48">
        <f t="shared" ref="E48:N48" si="82">E10/1000000</f>
        <v>4.4934029999999998</v>
      </c>
      <c r="F48">
        <f t="shared" si="82"/>
        <v>8.3891200000000001</v>
      </c>
      <c r="G48">
        <f t="shared" si="82"/>
        <v>13.049462</v>
      </c>
      <c r="H48">
        <f t="shared" si="82"/>
        <v>18.85351</v>
      </c>
      <c r="I48">
        <f t="shared" si="82"/>
        <v>23.860588</v>
      </c>
      <c r="J48">
        <f t="shared" si="82"/>
        <v>29.057912000000002</v>
      </c>
      <c r="K48">
        <f t="shared" si="82"/>
        <v>34.810983</v>
      </c>
      <c r="L48">
        <f t="shared" si="82"/>
        <v>40.629244999999997</v>
      </c>
      <c r="M48">
        <f t="shared" si="82"/>
        <v>47.053365999999997</v>
      </c>
      <c r="N48">
        <f t="shared" si="82"/>
        <v>54.661473999999998</v>
      </c>
      <c r="O48">
        <f t="shared" ref="O48:P48" si="83">O10/1000000</f>
        <v>62.410758000000001</v>
      </c>
      <c r="P48">
        <f t="shared" si="83"/>
        <v>70.732686000000001</v>
      </c>
      <c r="Q48">
        <f t="shared" ref="Q48:R48" si="84">Q10/1000000</f>
        <v>10.190892</v>
      </c>
      <c r="R48">
        <f t="shared" si="84"/>
        <v>16.273137999999999</v>
      </c>
      <c r="S48">
        <f t="shared" ref="S48:T48" si="85">S10/1000000</f>
        <v>23.892378999999998</v>
      </c>
      <c r="T48">
        <f t="shared" si="85"/>
        <v>31.499103000000002</v>
      </c>
      <c r="U48">
        <f t="shared" ref="U48:V48" si="86">U10/1000000</f>
        <v>40.281014999999996</v>
      </c>
      <c r="V48">
        <f t="shared" si="86"/>
        <v>48.728394999999999</v>
      </c>
      <c r="W48">
        <f t="shared" ref="W48:AG48" si="87">W10/1000000</f>
        <v>55.246982000000003</v>
      </c>
      <c r="X48">
        <f t="shared" ref="X48" si="88">X10/1000000</f>
        <v>61.078741000000001</v>
      </c>
      <c r="Y48">
        <f t="shared" si="87"/>
        <v>66.946858000000006</v>
      </c>
      <c r="Z48">
        <f t="shared" si="87"/>
        <v>72.747319000000005</v>
      </c>
      <c r="AA48">
        <f t="shared" si="87"/>
        <v>79.035132000000004</v>
      </c>
      <c r="AB48">
        <f t="shared" si="87"/>
        <v>87.860052999999994</v>
      </c>
      <c r="AC48">
        <f t="shared" si="87"/>
        <v>5.6276849999999996</v>
      </c>
      <c r="AD48">
        <f t="shared" si="87"/>
        <v>10.594569</v>
      </c>
      <c r="AE48">
        <f t="shared" si="87"/>
        <v>16.978587000000001</v>
      </c>
      <c r="AF48">
        <f t="shared" si="87"/>
        <v>20.653251999999998</v>
      </c>
      <c r="AG48">
        <f t="shared" si="87"/>
        <v>24.678028000000001</v>
      </c>
      <c r="AH48">
        <f t="shared" ref="AH48:AI48" si="89">AH10/1000000</f>
        <v>29.077414000000001</v>
      </c>
      <c r="AI48">
        <f t="shared" si="89"/>
        <v>33.356872000000003</v>
      </c>
      <c r="AJ48">
        <f t="shared" ref="AJ48:AL48" si="90">AJ10/1000000</f>
        <v>38.287064000000001</v>
      </c>
      <c r="AK48">
        <f t="shared" si="90"/>
        <v>42.432915999999999</v>
      </c>
      <c r="AL48">
        <f t="shared" si="90"/>
        <v>47.525821999999998</v>
      </c>
      <c r="AM48">
        <f t="shared" ref="AM48:AN48" si="91">AM10/1000000</f>
        <v>52.398902999999997</v>
      </c>
      <c r="AN48">
        <f t="shared" si="91"/>
        <v>56.889358999999999</v>
      </c>
      <c r="AO48">
        <f t="shared" ref="AO48:AP48" si="92">AO10/1000000</f>
        <v>4.5778780000000001</v>
      </c>
      <c r="AP48">
        <f t="shared" si="92"/>
        <v>9.3953220000000002</v>
      </c>
      <c r="AQ48">
        <f t="shared" ref="AQ48:AR48" si="93">AQ10/1000000</f>
        <v>15.552419</v>
      </c>
      <c r="AR48">
        <f t="shared" si="93"/>
        <v>21.385684999999999</v>
      </c>
      <c r="AS48">
        <f t="shared" si="28"/>
        <v>26.593758999999999</v>
      </c>
      <c r="AT48">
        <f t="shared" si="28"/>
        <v>30.991630000000001</v>
      </c>
      <c r="AU48">
        <f t="shared" ref="AU48:AV48" si="94">AU10/1000000</f>
        <v>35.829196000000003</v>
      </c>
      <c r="AV48">
        <f t="shared" si="94"/>
        <v>40.389212000000001</v>
      </c>
    </row>
    <row r="49" spans="4:48" ht="13.5" hidden="1" customHeight="1">
      <c r="D49" t="str">
        <f t="shared" si="4"/>
        <v>1.5 Pievienotās vērtības nodoklis</v>
      </c>
      <c r="E49">
        <f t="shared" ref="E49:N49" si="95">E11/1000000</f>
        <v>218.35477900000001</v>
      </c>
      <c r="F49">
        <f t="shared" si="95"/>
        <v>427.39786700000002</v>
      </c>
      <c r="G49">
        <f t="shared" si="95"/>
        <v>595.43814599999996</v>
      </c>
      <c r="H49">
        <f t="shared" si="95"/>
        <v>836.05941700000005</v>
      </c>
      <c r="I49">
        <f t="shared" si="95"/>
        <v>1070.000149</v>
      </c>
      <c r="J49">
        <f t="shared" si="95"/>
        <v>1321.118117</v>
      </c>
      <c r="K49">
        <f t="shared" si="95"/>
        <v>1593.5658559999999</v>
      </c>
      <c r="L49">
        <f t="shared" si="95"/>
        <v>1860.2095670000001</v>
      </c>
      <c r="M49">
        <f t="shared" si="95"/>
        <v>2115.7228639999998</v>
      </c>
      <c r="N49">
        <f t="shared" si="95"/>
        <v>2397.5067979999999</v>
      </c>
      <c r="O49">
        <f t="shared" ref="O49:P49" si="96">O11/1000000</f>
        <v>2641.6024130000001</v>
      </c>
      <c r="P49">
        <f t="shared" si="96"/>
        <v>2762.4929609999999</v>
      </c>
      <c r="Q49">
        <f t="shared" ref="Q49:R49" si="97">Q11/1000000</f>
        <v>305.15682800000002</v>
      </c>
      <c r="R49">
        <f t="shared" si="97"/>
        <v>546.38134600000001</v>
      </c>
      <c r="S49">
        <f t="shared" ref="S49:T49" si="98">S11/1000000</f>
        <v>759.65136700000005</v>
      </c>
      <c r="T49">
        <f t="shared" si="98"/>
        <v>1077.1617020000001</v>
      </c>
      <c r="U49">
        <f t="shared" ref="U49:V49" si="99">U11/1000000</f>
        <v>1319.037687</v>
      </c>
      <c r="V49">
        <f t="shared" si="99"/>
        <v>1626.4167729999999</v>
      </c>
      <c r="W49">
        <f t="shared" ref="W49:AG49" si="100">W11/1000000</f>
        <v>1944.80708</v>
      </c>
      <c r="X49">
        <f t="shared" ref="X49" si="101">X11/1000000</f>
        <v>2247.531641</v>
      </c>
      <c r="Y49">
        <f t="shared" si="100"/>
        <v>2522.9629289999998</v>
      </c>
      <c r="Z49">
        <f t="shared" si="100"/>
        <v>2852.105693</v>
      </c>
      <c r="AA49">
        <f t="shared" si="100"/>
        <v>3216.5824889999999</v>
      </c>
      <c r="AB49">
        <f t="shared" si="100"/>
        <v>3558.6709609999998</v>
      </c>
      <c r="AC49">
        <f t="shared" si="100"/>
        <v>386.10967099999999</v>
      </c>
      <c r="AD49">
        <f t="shared" si="100"/>
        <v>687.91581299999996</v>
      </c>
      <c r="AE49">
        <f t="shared" si="100"/>
        <v>1013.348041</v>
      </c>
      <c r="AF49">
        <f t="shared" si="100"/>
        <v>1351.846955</v>
      </c>
      <c r="AG49">
        <f t="shared" si="100"/>
        <v>1641.5802630000001</v>
      </c>
      <c r="AH49">
        <f t="shared" ref="AH49:AI49" si="102">AH11/1000000</f>
        <v>1946.6711640000001</v>
      </c>
      <c r="AI49">
        <f t="shared" si="102"/>
        <v>2269.95507</v>
      </c>
      <c r="AJ49">
        <f t="shared" ref="AJ49:AL49" si="103">AJ11/1000000</f>
        <v>2582.8907859999999</v>
      </c>
      <c r="AK49">
        <f t="shared" si="103"/>
        <v>2912.1564749999998</v>
      </c>
      <c r="AL49">
        <f t="shared" si="103"/>
        <v>3253.9674709999999</v>
      </c>
      <c r="AM49">
        <f t="shared" ref="AM49:AN49" si="104">AM11/1000000</f>
        <v>3548.715987</v>
      </c>
      <c r="AN49">
        <f t="shared" si="104"/>
        <v>3879.514725</v>
      </c>
      <c r="AO49">
        <f t="shared" ref="AO49:AP49" si="105">AO11/1000000</f>
        <v>342.50642599999998</v>
      </c>
      <c r="AP49">
        <f t="shared" si="105"/>
        <v>606.73940500000003</v>
      </c>
      <c r="AQ49">
        <f t="shared" ref="AQ49:AR49" si="106">AQ11/1000000</f>
        <v>901.76440300000002</v>
      </c>
      <c r="AR49">
        <f t="shared" si="106"/>
        <v>1159.7409950000001</v>
      </c>
      <c r="AS49">
        <f t="shared" si="28"/>
        <v>1471.1615469999999</v>
      </c>
      <c r="AT49">
        <f t="shared" si="28"/>
        <v>1856.425307</v>
      </c>
      <c r="AU49">
        <f t="shared" ref="AU49:AV49" si="107">AU11/1000000</f>
        <v>2148.3505070000001</v>
      </c>
      <c r="AV49">
        <f t="shared" si="107"/>
        <v>2483.6145799999999</v>
      </c>
    </row>
    <row r="50" spans="4:48" ht="13.5" hidden="1" customHeight="1">
      <c r="D50" t="str">
        <f t="shared" si="4"/>
        <v>1.6 Akcīzes nodoklis</v>
      </c>
      <c r="E50">
        <f t="shared" ref="E50:N50" si="108">E12/1000000</f>
        <v>88.145899</v>
      </c>
      <c r="F50">
        <f t="shared" si="108"/>
        <v>163.46326999999999</v>
      </c>
      <c r="G50">
        <f t="shared" si="108"/>
        <v>239.10284300000001</v>
      </c>
      <c r="H50">
        <f t="shared" si="108"/>
        <v>336.23315500000001</v>
      </c>
      <c r="I50">
        <f t="shared" si="108"/>
        <v>418.37323700000002</v>
      </c>
      <c r="J50">
        <f t="shared" si="108"/>
        <v>512.76509199999998</v>
      </c>
      <c r="K50">
        <f t="shared" si="108"/>
        <v>618.10742000000005</v>
      </c>
      <c r="L50">
        <f t="shared" si="108"/>
        <v>724.22276499999998</v>
      </c>
      <c r="M50">
        <f t="shared" si="108"/>
        <v>822.33678299999997</v>
      </c>
      <c r="N50">
        <f t="shared" si="108"/>
        <v>919.15909199999999</v>
      </c>
      <c r="O50">
        <f t="shared" ref="O50:P50" si="109">O12/1000000</f>
        <v>1006.717926</v>
      </c>
      <c r="P50">
        <f t="shared" si="109"/>
        <v>1104.8404660000001</v>
      </c>
      <c r="Q50">
        <f t="shared" ref="Q50:R50" si="110">Q12/1000000</f>
        <v>94.489587</v>
      </c>
      <c r="R50">
        <f t="shared" si="110"/>
        <v>179.92167599999999</v>
      </c>
      <c r="S50">
        <f t="shared" ref="S50:T50" si="111">S12/1000000</f>
        <v>263.389093</v>
      </c>
      <c r="T50">
        <f t="shared" si="111"/>
        <v>358.151207</v>
      </c>
      <c r="U50">
        <f t="shared" ref="U50:V50" si="112">U12/1000000</f>
        <v>447.85999600000002</v>
      </c>
      <c r="V50">
        <f t="shared" si="112"/>
        <v>547.15578800000003</v>
      </c>
      <c r="W50">
        <f t="shared" ref="W50:AG50" si="113">W12/1000000</f>
        <v>644.76245100000006</v>
      </c>
      <c r="X50">
        <f t="shared" ref="X50" si="114">X12/1000000</f>
        <v>744.08203700000001</v>
      </c>
      <c r="Y50">
        <f t="shared" si="113"/>
        <v>852.451549</v>
      </c>
      <c r="Z50">
        <f t="shared" si="113"/>
        <v>949.40297199999998</v>
      </c>
      <c r="AA50">
        <f t="shared" si="113"/>
        <v>1045.6472269999999</v>
      </c>
      <c r="AB50">
        <f t="shared" si="113"/>
        <v>1131.033281</v>
      </c>
      <c r="AC50">
        <f t="shared" si="113"/>
        <v>101.657421</v>
      </c>
      <c r="AD50">
        <f t="shared" si="113"/>
        <v>186.85750899999999</v>
      </c>
      <c r="AE50">
        <f t="shared" si="113"/>
        <v>279.09683000000001</v>
      </c>
      <c r="AF50">
        <f t="shared" si="113"/>
        <v>372.240452</v>
      </c>
      <c r="AG50">
        <f t="shared" si="113"/>
        <v>466.82236699999999</v>
      </c>
      <c r="AH50">
        <f t="shared" ref="AH50:AI50" si="115">AH12/1000000</f>
        <v>572.52786900000001</v>
      </c>
      <c r="AI50">
        <f t="shared" si="115"/>
        <v>673.35132899999996</v>
      </c>
      <c r="AJ50">
        <f t="shared" ref="AJ50:AL50" si="116">AJ12/1000000</f>
        <v>774.36085700000001</v>
      </c>
      <c r="AK50">
        <f t="shared" si="116"/>
        <v>881.25852199999997</v>
      </c>
      <c r="AL50">
        <f t="shared" si="116"/>
        <v>972.91604600000005</v>
      </c>
      <c r="AM50">
        <f t="shared" ref="AM50:AN50" si="117">AM12/1000000</f>
        <v>1065.5295590000001</v>
      </c>
      <c r="AN50">
        <f t="shared" si="117"/>
        <v>1154.768818</v>
      </c>
      <c r="AO50">
        <f t="shared" ref="AO50:AP50" si="118">AO12/1000000</f>
        <v>100.78356599999999</v>
      </c>
      <c r="AP50">
        <f t="shared" si="118"/>
        <v>191.81646599999999</v>
      </c>
      <c r="AQ50">
        <f t="shared" ref="AQ50:AR50" si="119">AQ12/1000000</f>
        <v>275.08880900000003</v>
      </c>
      <c r="AR50">
        <f t="shared" si="119"/>
        <v>373.26743399999998</v>
      </c>
      <c r="AS50">
        <f t="shared" si="28"/>
        <v>471.02967000000001</v>
      </c>
      <c r="AT50">
        <f t="shared" si="28"/>
        <v>578.31890499999997</v>
      </c>
      <c r="AU50">
        <f t="shared" ref="AU50:AV50" si="120">AU12/1000000</f>
        <v>680.30026399999997</v>
      </c>
      <c r="AV50">
        <f t="shared" si="120"/>
        <v>789.84219399999995</v>
      </c>
    </row>
    <row r="51" spans="4:48" ht="13.5" hidden="1" customHeight="1">
      <c r="D51" t="str">
        <f t="shared" si="4"/>
        <v>1.8 Nodokļi atsevišķām precēm un pakalpojumu veidiem</v>
      </c>
      <c r="E51">
        <f t="shared" ref="E51:N51" si="121">E13/1000000</f>
        <v>12.891030000000001</v>
      </c>
      <c r="F51">
        <f t="shared" si="121"/>
        <v>23.523499999999999</v>
      </c>
      <c r="G51">
        <f t="shared" si="121"/>
        <v>36.960140000000003</v>
      </c>
      <c r="H51">
        <f t="shared" si="121"/>
        <v>49.263326999999997</v>
      </c>
      <c r="I51">
        <f t="shared" si="121"/>
        <v>60.847772999999997</v>
      </c>
      <c r="J51">
        <f t="shared" si="121"/>
        <v>72.955927000000003</v>
      </c>
      <c r="K51">
        <f t="shared" si="121"/>
        <v>85.960891000000004</v>
      </c>
      <c r="L51">
        <f t="shared" si="121"/>
        <v>99.677976000000001</v>
      </c>
      <c r="M51">
        <f t="shared" si="121"/>
        <v>113.002262</v>
      </c>
      <c r="N51">
        <f t="shared" si="121"/>
        <v>125.69522600000001</v>
      </c>
      <c r="O51">
        <f t="shared" ref="O51:P51" si="122">O13/1000000</f>
        <v>136.55025599999999</v>
      </c>
      <c r="P51">
        <f t="shared" si="122"/>
        <v>147.74015199999999</v>
      </c>
      <c r="Q51">
        <f t="shared" ref="Q51:R51" si="123">Q13/1000000</f>
        <v>14.748863999999999</v>
      </c>
      <c r="R51">
        <f t="shared" si="123"/>
        <v>26.568750999999999</v>
      </c>
      <c r="S51">
        <f t="shared" ref="S51:T51" si="124">S13/1000000</f>
        <v>40.396445999999997</v>
      </c>
      <c r="T51">
        <f t="shared" si="124"/>
        <v>54.033748000000003</v>
      </c>
      <c r="U51">
        <f t="shared" ref="U51:V51" si="125">U13/1000000</f>
        <v>69.081631999999999</v>
      </c>
      <c r="V51">
        <f t="shared" si="125"/>
        <v>83.598359000000002</v>
      </c>
      <c r="W51">
        <f t="shared" ref="W51:AG51" si="126">W13/1000000</f>
        <v>98.603516999999997</v>
      </c>
      <c r="X51">
        <f t="shared" ref="X51" si="127">X13/1000000</f>
        <v>113.952877</v>
      </c>
      <c r="Y51">
        <f t="shared" si="126"/>
        <v>128.077428</v>
      </c>
      <c r="Z51">
        <f t="shared" si="126"/>
        <v>141.64609200000001</v>
      </c>
      <c r="AA51">
        <f t="shared" si="126"/>
        <v>155.08214599999999</v>
      </c>
      <c r="AB51">
        <f t="shared" si="126"/>
        <v>168.39973599999999</v>
      </c>
      <c r="AC51">
        <f t="shared" si="126"/>
        <v>18.154273</v>
      </c>
      <c r="AD51">
        <f t="shared" si="126"/>
        <v>32.664174000000003</v>
      </c>
      <c r="AE51">
        <f t="shared" si="126"/>
        <v>49.547328999999998</v>
      </c>
      <c r="AF51">
        <f t="shared" si="126"/>
        <v>64.009015000000005</v>
      </c>
      <c r="AG51">
        <f t="shared" si="126"/>
        <v>79.511166000000003</v>
      </c>
      <c r="AH51">
        <f t="shared" ref="AH51:AI51" si="128">AH13/1000000</f>
        <v>94.730222999999995</v>
      </c>
      <c r="AI51">
        <f t="shared" si="128"/>
        <v>110.098814</v>
      </c>
      <c r="AJ51">
        <f t="shared" ref="AJ51:AL51" si="129">AJ13/1000000</f>
        <v>125.92832</v>
      </c>
      <c r="AK51">
        <f t="shared" si="129"/>
        <v>140.01861700000001</v>
      </c>
      <c r="AL51">
        <f t="shared" si="129"/>
        <v>154.39176499999999</v>
      </c>
      <c r="AM51">
        <f t="shared" ref="AM51:AN51" si="130">AM13/1000000</f>
        <v>167.493707</v>
      </c>
      <c r="AN51">
        <f t="shared" si="130"/>
        <v>180.58309399999999</v>
      </c>
      <c r="AO51">
        <f t="shared" ref="AO51:AP51" si="131">AO13/1000000</f>
        <v>18.735063</v>
      </c>
      <c r="AP51">
        <f t="shared" si="131"/>
        <v>34.585706999999999</v>
      </c>
      <c r="AQ51">
        <f t="shared" ref="AQ51:AR51" si="132">AQ13/1000000</f>
        <v>50.605454999999999</v>
      </c>
      <c r="AR51">
        <f t="shared" si="132"/>
        <v>67.141802999999996</v>
      </c>
      <c r="AS51">
        <f t="shared" si="28"/>
        <v>83.429068000000001</v>
      </c>
      <c r="AT51">
        <f t="shared" si="28"/>
        <v>98.771985999999998</v>
      </c>
      <c r="AU51">
        <f t="shared" ref="AU51:AV51" si="133">AU13/1000000</f>
        <v>116.08059</v>
      </c>
      <c r="AV51">
        <f t="shared" si="133"/>
        <v>131.60351900000001</v>
      </c>
    </row>
    <row r="52" spans="4:48" ht="13.5" hidden="1" customHeight="1">
      <c r="D52" t="str">
        <f t="shared" si="4"/>
        <v>1.9 Nodokļi un maksājumi par tiesībām lietot atsevišķas preces</v>
      </c>
      <c r="E52">
        <f t="shared" ref="E52:N52" si="134">E14/1000000</f>
        <v>7.7728840000000003</v>
      </c>
      <c r="F52">
        <f t="shared" si="134"/>
        <v>8.1746180000000006</v>
      </c>
      <c r="G52">
        <f t="shared" si="134"/>
        <v>9.2762329999999995</v>
      </c>
      <c r="H52">
        <f t="shared" si="134"/>
        <v>18.386433</v>
      </c>
      <c r="I52">
        <f t="shared" si="134"/>
        <v>18.897884999999999</v>
      </c>
      <c r="J52">
        <f t="shared" si="134"/>
        <v>19.355979999999999</v>
      </c>
      <c r="K52">
        <f t="shared" si="134"/>
        <v>30.898468000000001</v>
      </c>
      <c r="L52">
        <f t="shared" si="134"/>
        <v>31.377108</v>
      </c>
      <c r="M52">
        <f t="shared" si="134"/>
        <v>31.780715000000001</v>
      </c>
      <c r="N52">
        <f t="shared" si="134"/>
        <v>42.019258000000001</v>
      </c>
      <c r="O52">
        <f t="shared" ref="O52:P52" si="135">O14/1000000</f>
        <v>42.536332999999999</v>
      </c>
      <c r="P52">
        <f t="shared" si="135"/>
        <v>43.639816000000003</v>
      </c>
      <c r="Q52">
        <f t="shared" ref="Q52:R52" si="136">Q14/1000000</f>
        <v>12.438751</v>
      </c>
      <c r="R52">
        <f t="shared" si="136"/>
        <v>13.167695999999999</v>
      </c>
      <c r="S52">
        <f t="shared" ref="S52:T52" si="137">S14/1000000</f>
        <v>13.720912</v>
      </c>
      <c r="T52">
        <f t="shared" si="137"/>
        <v>25.040143</v>
      </c>
      <c r="U52">
        <f t="shared" ref="U52:V52" si="138">U14/1000000</f>
        <v>25.64986</v>
      </c>
      <c r="V52">
        <f t="shared" si="138"/>
        <v>26.026192000000002</v>
      </c>
      <c r="W52">
        <f t="shared" ref="W52:AG52" si="139">W14/1000000</f>
        <v>39.514921000000001</v>
      </c>
      <c r="X52">
        <f t="shared" ref="X52" si="140">X14/1000000</f>
        <v>40.101981000000002</v>
      </c>
      <c r="Y52">
        <f t="shared" si="139"/>
        <v>40.486806000000001</v>
      </c>
      <c r="Z52">
        <f t="shared" si="139"/>
        <v>53.674875999999998</v>
      </c>
      <c r="AA52">
        <f t="shared" si="139"/>
        <v>54.170572</v>
      </c>
      <c r="AB52">
        <f t="shared" si="139"/>
        <v>54.393112000000002</v>
      </c>
      <c r="AC52">
        <f t="shared" si="139"/>
        <v>14.662791</v>
      </c>
      <c r="AD52">
        <f t="shared" si="139"/>
        <v>15.657266999999999</v>
      </c>
      <c r="AE52">
        <f t="shared" si="139"/>
        <v>16.025136</v>
      </c>
      <c r="AF52">
        <f t="shared" si="139"/>
        <v>30.177935999999999</v>
      </c>
      <c r="AG52">
        <f t="shared" si="139"/>
        <v>30.580514000000001</v>
      </c>
      <c r="AH52">
        <f t="shared" ref="AH52:AI52" si="141">AH14/1000000</f>
        <v>31.137533000000001</v>
      </c>
      <c r="AI52">
        <f t="shared" si="141"/>
        <v>45.550375000000003</v>
      </c>
      <c r="AJ52">
        <f t="shared" ref="AJ52:AL52" si="142">AJ14/1000000</f>
        <v>46.152172999999998</v>
      </c>
      <c r="AK52">
        <f t="shared" si="142"/>
        <v>46.520989999999998</v>
      </c>
      <c r="AL52">
        <f t="shared" si="142"/>
        <v>60.829264999999999</v>
      </c>
      <c r="AM52">
        <f t="shared" ref="AM52:AN52" si="143">AM14/1000000</f>
        <v>61.454304</v>
      </c>
      <c r="AN52">
        <f t="shared" si="143"/>
        <v>61.862403999999998</v>
      </c>
      <c r="AO52">
        <f t="shared" ref="AO52:AP52" si="144">AO14/1000000</f>
        <v>15.492367</v>
      </c>
      <c r="AP52">
        <f t="shared" si="144"/>
        <v>16.957045000000001</v>
      </c>
      <c r="AQ52">
        <f t="shared" ref="AQ52:AR52" si="145">AQ14/1000000</f>
        <v>17.741987999999999</v>
      </c>
      <c r="AR52">
        <f t="shared" si="145"/>
        <v>31.851376999999999</v>
      </c>
      <c r="AS52">
        <f t="shared" si="28"/>
        <v>33.217087999999997</v>
      </c>
      <c r="AT52">
        <f t="shared" si="28"/>
        <v>33.957828999999997</v>
      </c>
      <c r="AU52">
        <f t="shared" ref="AU52:AV52" si="146">AU14/1000000</f>
        <v>48.419677</v>
      </c>
      <c r="AV52">
        <f t="shared" si="146"/>
        <v>49.529172000000003</v>
      </c>
    </row>
    <row r="53" spans="4:48" ht="13.5" hidden="1" customHeight="1">
      <c r="D53" t="str">
        <f t="shared" si="4"/>
        <v>7.0.0.0 Ieņēmumi no speciālajiem nodokļu režīmiem</v>
      </c>
      <c r="E53">
        <f t="shared" ref="E53:N53" si="147">E15/1000000</f>
        <v>8.1143000000000007E-2</v>
      </c>
      <c r="F53">
        <f t="shared" si="147"/>
        <v>1.5297E-2</v>
      </c>
      <c r="G53">
        <f t="shared" si="147"/>
        <v>-2.7952000000000001E-2</v>
      </c>
      <c r="H53">
        <f t="shared" si="147"/>
        <v>-3.1468999999999997E-2</v>
      </c>
      <c r="I53">
        <f t="shared" si="147"/>
        <v>-3.2168000000000002E-2</v>
      </c>
      <c r="J53">
        <f t="shared" si="147"/>
        <v>-3.1916E-2</v>
      </c>
      <c r="K53">
        <f t="shared" si="147"/>
        <v>-3.2887E-2</v>
      </c>
      <c r="L53">
        <f t="shared" si="147"/>
        <v>-8.2069000000000003E-2</v>
      </c>
      <c r="M53">
        <f t="shared" si="147"/>
        <v>-8.7984999999999994E-2</v>
      </c>
      <c r="N53">
        <f t="shared" si="147"/>
        <v>-9.0573000000000001E-2</v>
      </c>
      <c r="O53">
        <f t="shared" ref="O53:P53" si="148">O15/1000000</f>
        <v>-9.4089999999999993E-2</v>
      </c>
      <c r="P53">
        <f t="shared" si="148"/>
        <v>-7.6010999999999995E-2</v>
      </c>
      <c r="Q53">
        <f t="shared" ref="Q53:R53" si="149">Q15/1000000</f>
        <v>2.1770000000000001E-3</v>
      </c>
      <c r="R53">
        <f t="shared" si="149"/>
        <v>3.418E-3</v>
      </c>
      <c r="S53">
        <f t="shared" ref="S53:T53" si="150">S15/1000000</f>
        <v>4.1110000000000001E-3</v>
      </c>
      <c r="T53">
        <f t="shared" si="150"/>
        <v>0.12712200000000001</v>
      </c>
      <c r="U53">
        <f t="shared" ref="U53:V53" si="151">U15/1000000</f>
        <v>5.522E-3</v>
      </c>
      <c r="V53">
        <f t="shared" si="151"/>
        <v>5.6680000000000003E-3</v>
      </c>
      <c r="W53">
        <f t="shared" ref="W53:AG53" si="152">W15/1000000</f>
        <v>5.6420000000000003E-3</v>
      </c>
      <c r="X53">
        <f t="shared" ref="X53" si="153">X15/1000000</f>
        <v>5.9189999999999998E-3</v>
      </c>
      <c r="Y53">
        <f t="shared" si="152"/>
        <v>6.293E-3</v>
      </c>
      <c r="Z53">
        <f t="shared" si="152"/>
        <v>6.5050000000000004E-3</v>
      </c>
      <c r="AA53">
        <f t="shared" si="152"/>
        <v>8.7679999999999998E-3</v>
      </c>
      <c r="AB53">
        <f t="shared" si="152"/>
        <v>1.3169999999999999E-2</v>
      </c>
      <c r="AC53">
        <f t="shared" si="152"/>
        <v>8.5179999999999995E-3</v>
      </c>
      <c r="AD53">
        <f t="shared" si="152"/>
        <v>9.8519999999999996E-3</v>
      </c>
      <c r="AE53">
        <f t="shared" si="152"/>
        <v>1.0758999999999999E-2</v>
      </c>
      <c r="AF53">
        <f t="shared" si="152"/>
        <v>1.1053E-2</v>
      </c>
      <c r="AG53">
        <f t="shared" si="152"/>
        <v>1.1124E-2</v>
      </c>
      <c r="AH53">
        <f t="shared" ref="AH53:AI53" si="154">AH15/1000000</f>
        <v>1.1027E-2</v>
      </c>
      <c r="AI53">
        <f t="shared" si="154"/>
        <v>1.1270000000000001E-2</v>
      </c>
      <c r="AJ53">
        <f t="shared" ref="AJ53:AL53" si="155">AJ15/1000000</f>
        <v>1.1431999999999999E-2</v>
      </c>
      <c r="AK53">
        <f t="shared" si="155"/>
        <v>1.1636000000000001E-2</v>
      </c>
      <c r="AL53">
        <f t="shared" si="155"/>
        <v>1.2241999999999999E-2</v>
      </c>
      <c r="AM53">
        <f t="shared" ref="AM53:AN53" si="156">AM15/1000000</f>
        <v>1.3958999999999999E-2</v>
      </c>
      <c r="AN53">
        <f t="shared" si="156"/>
        <v>2.3415999999999999E-2</v>
      </c>
      <c r="AO53">
        <f t="shared" ref="AO53:AP53" si="157">AO15/1000000</f>
        <v>2.7190000000000001E-3</v>
      </c>
      <c r="AP53">
        <f t="shared" si="157"/>
        <v>4.2180000000000004E-3</v>
      </c>
      <c r="AQ53">
        <f t="shared" ref="AQ53:AR53" si="158">AQ15/1000000</f>
        <v>5.2100000000000002E-3</v>
      </c>
      <c r="AR53">
        <f t="shared" si="158"/>
        <v>4.7280000000000004E-3</v>
      </c>
      <c r="AS53">
        <f t="shared" si="28"/>
        <v>5.2529999999999999E-3</v>
      </c>
      <c r="AT53">
        <f t="shared" si="28"/>
        <v>-4.4139999999999999E-2</v>
      </c>
      <c r="AU53">
        <f t="shared" ref="AU53:AV53" si="159">AU15/1000000</f>
        <v>8.0309999999999999E-3</v>
      </c>
      <c r="AV53">
        <f t="shared" si="159"/>
        <v>8.1849999999999996E-3</v>
      </c>
    </row>
    <row r="54" spans="4:48" ht="13.5" hidden="1" customHeight="1">
      <c r="D54" s="12" t="str">
        <f t="shared" si="4"/>
        <v>2.0 Nenodokļu ieņēmumi</v>
      </c>
      <c r="E54">
        <f t="shared" ref="E54:N54" si="160">E16/1000000</f>
        <v>31.370888000000001</v>
      </c>
      <c r="F54">
        <f t="shared" si="160"/>
        <v>76.491956000000002</v>
      </c>
      <c r="G54">
        <f t="shared" si="160"/>
        <v>111.756725</v>
      </c>
      <c r="H54">
        <f t="shared" si="160"/>
        <v>159.08785499999999</v>
      </c>
      <c r="I54">
        <f t="shared" si="160"/>
        <v>353.21859999999998</v>
      </c>
      <c r="J54">
        <f t="shared" si="160"/>
        <v>491.12183599999997</v>
      </c>
      <c r="K54">
        <f t="shared" si="160"/>
        <v>534.69181900000001</v>
      </c>
      <c r="L54">
        <f t="shared" si="160"/>
        <v>577.84869100000003</v>
      </c>
      <c r="M54">
        <f t="shared" si="160"/>
        <v>634.91949099999999</v>
      </c>
      <c r="N54">
        <f t="shared" si="160"/>
        <v>683.40651400000002</v>
      </c>
      <c r="O54">
        <f t="shared" ref="O54:P54" si="161">O16/1000000</f>
        <v>723.67441199999996</v>
      </c>
      <c r="P54">
        <f t="shared" si="161"/>
        <v>774.009995</v>
      </c>
      <c r="Q54">
        <f t="shared" ref="Q54:R54" si="162">Q16/1000000</f>
        <v>57.283079000000001</v>
      </c>
      <c r="R54">
        <f t="shared" si="162"/>
        <v>103.48774400000001</v>
      </c>
      <c r="S54">
        <f t="shared" ref="S54:T54" si="163">S16/1000000</f>
        <v>168.95218199999999</v>
      </c>
      <c r="T54">
        <f t="shared" si="163"/>
        <v>236.00095300000001</v>
      </c>
      <c r="U54">
        <f t="shared" ref="U54:V54" si="164">U16/1000000</f>
        <v>324.41566899999998</v>
      </c>
      <c r="V54">
        <f t="shared" si="164"/>
        <v>452.66543200000001</v>
      </c>
      <c r="W54">
        <f t="shared" ref="W54:AG54" si="165">W16/1000000</f>
        <v>585.77778999999998</v>
      </c>
      <c r="X54">
        <f t="shared" ref="X54" si="166">X16/1000000</f>
        <v>645.41641200000004</v>
      </c>
      <c r="Y54">
        <f t="shared" si="165"/>
        <v>687.03886</v>
      </c>
      <c r="Z54">
        <f t="shared" si="165"/>
        <v>736.74143000000004</v>
      </c>
      <c r="AA54">
        <f t="shared" si="165"/>
        <v>796.41268700000001</v>
      </c>
      <c r="AB54">
        <f t="shared" si="165"/>
        <v>847.58404599999994</v>
      </c>
      <c r="AC54">
        <f t="shared" si="165"/>
        <v>46.895817000000001</v>
      </c>
      <c r="AD54">
        <f t="shared" si="165"/>
        <v>102.340745</v>
      </c>
      <c r="AE54">
        <f t="shared" si="165"/>
        <v>156.12235899999999</v>
      </c>
      <c r="AF54">
        <f t="shared" si="165"/>
        <v>233.35944799999999</v>
      </c>
      <c r="AG54">
        <f t="shared" si="165"/>
        <v>425.45166799999998</v>
      </c>
      <c r="AH54">
        <f t="shared" ref="AH54:AI54" si="167">AH16/1000000</f>
        <v>662.77392499999996</v>
      </c>
      <c r="AI54">
        <f t="shared" si="167"/>
        <v>749.28048899999999</v>
      </c>
      <c r="AJ54">
        <f t="shared" ref="AJ54:AL54" si="168">AJ16/1000000</f>
        <v>803.69262800000001</v>
      </c>
      <c r="AK54">
        <f t="shared" si="168"/>
        <v>858.33051599999999</v>
      </c>
      <c r="AL54">
        <f t="shared" si="168"/>
        <v>920.69716600000004</v>
      </c>
      <c r="AM54">
        <f t="shared" ref="AM54:AN54" si="169">AM16/1000000</f>
        <v>1005.853704</v>
      </c>
      <c r="AN54">
        <f t="shared" si="169"/>
        <v>1064.2598069999999</v>
      </c>
      <c r="AO54">
        <f t="shared" ref="AO54:AP54" si="170">AO16/1000000</f>
        <v>91.673743000000002</v>
      </c>
      <c r="AP54">
        <f t="shared" si="170"/>
        <v>154.60977800000001</v>
      </c>
      <c r="AQ54">
        <f t="shared" ref="AQ54:AR54" si="171">AQ16/1000000</f>
        <v>202.737978</v>
      </c>
      <c r="AR54">
        <f t="shared" si="171"/>
        <v>280.62245100000001</v>
      </c>
      <c r="AS54">
        <f t="shared" si="28"/>
        <v>385.44093500000002</v>
      </c>
      <c r="AT54">
        <f t="shared" si="28"/>
        <v>828.688537</v>
      </c>
      <c r="AU54">
        <f t="shared" ref="AU54:AV54" si="172">AU16/1000000</f>
        <v>905.926424</v>
      </c>
      <c r="AV54">
        <f t="shared" si="172"/>
        <v>962.66280500000005</v>
      </c>
    </row>
    <row r="55" spans="4:48" ht="13.5" hidden="1" customHeight="1">
      <c r="D55" t="str">
        <f t="shared" si="4"/>
        <v>8.0.0.0 Ieņēmumi no valsts uzņēmējdarbības un īpašuma</v>
      </c>
      <c r="E55">
        <f t="shared" ref="E55:N55" si="173">E17/1000000</f>
        <v>8.5820709999999991</v>
      </c>
      <c r="F55">
        <f t="shared" si="173"/>
        <v>21.359939000000001</v>
      </c>
      <c r="G55">
        <f t="shared" si="173"/>
        <v>27.534808999999999</v>
      </c>
      <c r="H55">
        <f t="shared" si="173"/>
        <v>36.554461000000003</v>
      </c>
      <c r="I55">
        <f t="shared" si="173"/>
        <v>189.23026300000001</v>
      </c>
      <c r="J55">
        <f t="shared" si="173"/>
        <v>288.63330200000001</v>
      </c>
      <c r="K55">
        <f t="shared" si="173"/>
        <v>297.35710799999998</v>
      </c>
      <c r="L55">
        <f t="shared" si="173"/>
        <v>301.17535600000002</v>
      </c>
      <c r="M55">
        <f t="shared" si="173"/>
        <v>312.14423799999997</v>
      </c>
      <c r="N55">
        <f t="shared" si="173"/>
        <v>320.15025800000001</v>
      </c>
      <c r="O55">
        <f t="shared" ref="O55:P55" si="174">O17/1000000</f>
        <v>330.45098000000002</v>
      </c>
      <c r="P55">
        <f t="shared" si="174"/>
        <v>342.14727599999998</v>
      </c>
      <c r="Q55">
        <f t="shared" ref="Q55:R55" si="175">Q17/1000000</f>
        <v>7.1279599999999999</v>
      </c>
      <c r="R55">
        <f t="shared" si="175"/>
        <v>16.122277</v>
      </c>
      <c r="S55">
        <f t="shared" ref="S55:T55" si="176">S17/1000000</f>
        <v>49.649720000000002</v>
      </c>
      <c r="T55">
        <f t="shared" si="176"/>
        <v>89.784705000000002</v>
      </c>
      <c r="U55">
        <f t="shared" ref="U55:V55" si="177">U17/1000000</f>
        <v>133.902074</v>
      </c>
      <c r="V55">
        <f t="shared" si="177"/>
        <v>227.14603500000001</v>
      </c>
      <c r="W55">
        <f t="shared" ref="W55:AG55" si="178">W17/1000000</f>
        <v>307.33553899999998</v>
      </c>
      <c r="X55">
        <f t="shared" ref="X55" si="179">X17/1000000</f>
        <v>314.00021800000002</v>
      </c>
      <c r="Y55">
        <f t="shared" si="178"/>
        <v>321.55837500000001</v>
      </c>
      <c r="Z55">
        <f t="shared" si="178"/>
        <v>330.39710000000002</v>
      </c>
      <c r="AA55">
        <f t="shared" si="178"/>
        <v>343.73839299999997</v>
      </c>
      <c r="AB55">
        <f t="shared" si="178"/>
        <v>353.44409899999999</v>
      </c>
      <c r="AC55">
        <f t="shared" si="178"/>
        <v>14.596113000000001</v>
      </c>
      <c r="AD55">
        <f t="shared" si="178"/>
        <v>29.940042999999999</v>
      </c>
      <c r="AE55">
        <f t="shared" si="178"/>
        <v>44.925001000000002</v>
      </c>
      <c r="AF55">
        <f t="shared" si="178"/>
        <v>78.197046</v>
      </c>
      <c r="AG55">
        <f t="shared" si="178"/>
        <v>233.26923199999999</v>
      </c>
      <c r="AH55">
        <f t="shared" ref="AH55:AI55" si="180">AH17/1000000</f>
        <v>438.05060900000001</v>
      </c>
      <c r="AI55">
        <f t="shared" si="180"/>
        <v>454.14881000000003</v>
      </c>
      <c r="AJ55">
        <f t="shared" ref="AJ55:AL55" si="181">AJ17/1000000</f>
        <v>469.58981</v>
      </c>
      <c r="AK55">
        <f t="shared" si="181"/>
        <v>486.00598500000001</v>
      </c>
      <c r="AL55">
        <f t="shared" si="181"/>
        <v>507.33382499999999</v>
      </c>
      <c r="AM55">
        <f t="shared" ref="AM55:AN55" si="182">AM17/1000000</f>
        <v>548.02919099999997</v>
      </c>
      <c r="AN55">
        <f t="shared" si="182"/>
        <v>564.39885900000002</v>
      </c>
      <c r="AO55">
        <f t="shared" ref="AO55:AP55" si="183">AO17/1000000</f>
        <v>23.505492</v>
      </c>
      <c r="AP55">
        <f t="shared" si="183"/>
        <v>42.308982</v>
      </c>
      <c r="AQ55">
        <f t="shared" ref="AQ55:AR55" si="184">AQ17/1000000</f>
        <v>61.558588999999998</v>
      </c>
      <c r="AR55">
        <f t="shared" si="184"/>
        <v>85.469076000000001</v>
      </c>
      <c r="AS55">
        <f t="shared" si="28"/>
        <v>125.98556600000001</v>
      </c>
      <c r="AT55">
        <f t="shared" si="28"/>
        <v>540.12008800000001</v>
      </c>
      <c r="AU55">
        <f t="shared" ref="AU55:AV55" si="185">AU17/1000000</f>
        <v>557.44158300000004</v>
      </c>
      <c r="AV55">
        <f t="shared" si="185"/>
        <v>577.63550899999996</v>
      </c>
    </row>
    <row r="56" spans="4:48" ht="13.5" hidden="1" customHeight="1">
      <c r="D56" t="str">
        <f t="shared" si="4"/>
        <v>9.0.0.0 Valsts (pašvaldību) nodevas un kancelejas nodevas</v>
      </c>
      <c r="E56">
        <f t="shared" ref="E56:N56" si="186">E18/1000000</f>
        <v>12.152003000000001</v>
      </c>
      <c r="F56">
        <f t="shared" si="186"/>
        <v>22.638877999999998</v>
      </c>
      <c r="G56">
        <f t="shared" si="186"/>
        <v>35.045977000000001</v>
      </c>
      <c r="H56">
        <f t="shared" si="186"/>
        <v>50.09552</v>
      </c>
      <c r="I56">
        <f t="shared" si="186"/>
        <v>62.665219999999998</v>
      </c>
      <c r="J56">
        <f t="shared" si="186"/>
        <v>75.487313</v>
      </c>
      <c r="K56">
        <f t="shared" si="186"/>
        <v>91.062603999999993</v>
      </c>
      <c r="L56">
        <f t="shared" si="186"/>
        <v>105.769437</v>
      </c>
      <c r="M56">
        <f t="shared" si="186"/>
        <v>119.823076</v>
      </c>
      <c r="N56">
        <f t="shared" si="186"/>
        <v>133.91307699999999</v>
      </c>
      <c r="O56">
        <f t="shared" ref="O56:P56" si="187">O18/1000000</f>
        <v>147.29786200000001</v>
      </c>
      <c r="P56">
        <f t="shared" si="187"/>
        <v>162.030034</v>
      </c>
      <c r="Q56">
        <f t="shared" ref="Q56:R56" si="188">Q18/1000000</f>
        <v>12.354480000000001</v>
      </c>
      <c r="R56">
        <f t="shared" si="188"/>
        <v>24.421441999999999</v>
      </c>
      <c r="S56">
        <f t="shared" ref="S56:T56" si="189">S18/1000000</f>
        <v>38.764260999999998</v>
      </c>
      <c r="T56">
        <f t="shared" si="189"/>
        <v>55.049461999999998</v>
      </c>
      <c r="U56">
        <f t="shared" ref="U56:V56" si="190">U18/1000000</f>
        <v>68.141452999999998</v>
      </c>
      <c r="V56">
        <f t="shared" si="190"/>
        <v>82.135859999999994</v>
      </c>
      <c r="W56">
        <f t="shared" ref="W56:AG56" si="191">W18/1000000</f>
        <v>98.498223999999993</v>
      </c>
      <c r="X56">
        <f t="shared" ref="X56" si="192">X18/1000000</f>
        <v>115.694064</v>
      </c>
      <c r="Y56">
        <f t="shared" si="191"/>
        <v>131.01799500000001</v>
      </c>
      <c r="Z56">
        <f t="shared" si="191"/>
        <v>146.41254799999999</v>
      </c>
      <c r="AA56">
        <f t="shared" si="191"/>
        <v>162.10023000000001</v>
      </c>
      <c r="AB56">
        <f t="shared" si="191"/>
        <v>175.795569</v>
      </c>
      <c r="AC56">
        <f t="shared" si="191"/>
        <v>13.999089</v>
      </c>
      <c r="AD56">
        <f t="shared" si="191"/>
        <v>30.19867</v>
      </c>
      <c r="AE56">
        <f t="shared" si="191"/>
        <v>48.820338999999997</v>
      </c>
      <c r="AF56">
        <f t="shared" si="191"/>
        <v>68.900637000000003</v>
      </c>
      <c r="AG56">
        <f t="shared" si="191"/>
        <v>86.048821000000004</v>
      </c>
      <c r="AH56">
        <f t="shared" ref="AH56:AI56" si="193">AH18/1000000</f>
        <v>103.83392000000001</v>
      </c>
      <c r="AI56">
        <f t="shared" si="193"/>
        <v>123.335396</v>
      </c>
      <c r="AJ56">
        <f t="shared" ref="AJ56:AL56" si="194">AJ18/1000000</f>
        <v>145.12853200000001</v>
      </c>
      <c r="AK56">
        <f t="shared" si="194"/>
        <v>165.09006099999999</v>
      </c>
      <c r="AL56">
        <f t="shared" si="194"/>
        <v>187.13887</v>
      </c>
      <c r="AM56">
        <f t="shared" ref="AM56:AN56" si="195">AM18/1000000</f>
        <v>206.04588100000001</v>
      </c>
      <c r="AN56">
        <f t="shared" si="195"/>
        <v>225.15932799999999</v>
      </c>
      <c r="AO56">
        <f t="shared" ref="AO56:AP56" si="196">AO18/1000000</f>
        <v>44.49897</v>
      </c>
      <c r="AP56">
        <f t="shared" si="196"/>
        <v>56.675327000000003</v>
      </c>
      <c r="AQ56">
        <f t="shared" ref="AQ56:AR56" si="197">AQ18/1000000</f>
        <v>67.954566</v>
      </c>
      <c r="AR56">
        <f t="shared" si="197"/>
        <v>106.894874</v>
      </c>
      <c r="AS56">
        <f t="shared" si="28"/>
        <v>119.51294300000001</v>
      </c>
      <c r="AT56">
        <f t="shared" si="28"/>
        <v>131.16719399999999</v>
      </c>
      <c r="AU56">
        <f t="shared" ref="AU56:AV56" si="198">AU18/1000000</f>
        <v>171.86388199999999</v>
      </c>
      <c r="AV56">
        <f t="shared" si="198"/>
        <v>183.98514299999999</v>
      </c>
    </row>
    <row r="57" spans="4:48" ht="13.5" hidden="1" customHeight="1">
      <c r="D57" t="str">
        <f t="shared" si="4"/>
        <v>10.0.0.0 Naudas sodi un sankcijas</v>
      </c>
      <c r="E57">
        <f t="shared" ref="E57:N57" si="199">E19/1000000</f>
        <v>2.8099280000000002</v>
      </c>
      <c r="F57">
        <f t="shared" si="199"/>
        <v>5.1544920000000003</v>
      </c>
      <c r="G57">
        <f t="shared" si="199"/>
        <v>8.8237269999999999</v>
      </c>
      <c r="H57">
        <f t="shared" si="199"/>
        <v>14.173508999999999</v>
      </c>
      <c r="I57">
        <f t="shared" si="199"/>
        <v>16.849133999999999</v>
      </c>
      <c r="J57">
        <f t="shared" si="199"/>
        <v>19.562213</v>
      </c>
      <c r="K57">
        <f t="shared" si="199"/>
        <v>23.141128999999999</v>
      </c>
      <c r="L57">
        <f t="shared" si="199"/>
        <v>27.294900999999999</v>
      </c>
      <c r="M57">
        <f t="shared" si="199"/>
        <v>31.504137</v>
      </c>
      <c r="N57">
        <f t="shared" si="199"/>
        <v>35.186619</v>
      </c>
      <c r="O57">
        <f t="shared" ref="O57:P57" si="200">O19/1000000</f>
        <v>38.357754</v>
      </c>
      <c r="P57">
        <f t="shared" si="200"/>
        <v>41.770923000000003</v>
      </c>
      <c r="Q57">
        <f t="shared" ref="Q57:R57" si="201">Q19/1000000</f>
        <v>2.7620490000000002</v>
      </c>
      <c r="R57">
        <f t="shared" si="201"/>
        <v>5.5268759999999997</v>
      </c>
      <c r="S57">
        <f t="shared" ref="S57:T57" si="202">S19/1000000</f>
        <v>9.0980109999999996</v>
      </c>
      <c r="T57">
        <f t="shared" si="202"/>
        <v>12.051612</v>
      </c>
      <c r="U57">
        <f t="shared" ref="U57:V57" si="203">U19/1000000</f>
        <v>18.549693999999999</v>
      </c>
      <c r="V57">
        <f t="shared" si="203"/>
        <v>22.042076000000002</v>
      </c>
      <c r="W57">
        <f t="shared" ref="W57:AG57" si="204">W19/1000000</f>
        <v>25.426189999999998</v>
      </c>
      <c r="X57">
        <f t="shared" ref="X57" si="205">X19/1000000</f>
        <v>36.995283999999998</v>
      </c>
      <c r="Y57">
        <f t="shared" si="204"/>
        <v>40.733105000000002</v>
      </c>
      <c r="Z57">
        <f t="shared" si="204"/>
        <v>44.158456000000001</v>
      </c>
      <c r="AA57">
        <f t="shared" si="204"/>
        <v>47.985680000000002</v>
      </c>
      <c r="AB57">
        <f t="shared" si="204"/>
        <v>50.600745000000003</v>
      </c>
      <c r="AC57">
        <f t="shared" si="204"/>
        <v>2.7800250000000002</v>
      </c>
      <c r="AD57">
        <f t="shared" si="204"/>
        <v>5.5599939999999997</v>
      </c>
      <c r="AE57">
        <f t="shared" si="204"/>
        <v>9.2386300000000006</v>
      </c>
      <c r="AF57">
        <f t="shared" si="204"/>
        <v>12.094542000000001</v>
      </c>
      <c r="AG57">
        <f t="shared" si="204"/>
        <v>15.820231</v>
      </c>
      <c r="AH57">
        <f t="shared" ref="AH57:AI57" si="206">AH19/1000000</f>
        <v>19.205691000000002</v>
      </c>
      <c r="AI57">
        <f t="shared" si="206"/>
        <v>23.444126000000001</v>
      </c>
      <c r="AJ57">
        <f t="shared" ref="AJ57:AL57" si="207">AJ19/1000000</f>
        <v>27.060077</v>
      </c>
      <c r="AK57">
        <f t="shared" si="207"/>
        <v>30.512107</v>
      </c>
      <c r="AL57">
        <f t="shared" si="207"/>
        <v>34.781902000000002</v>
      </c>
      <c r="AM57">
        <f t="shared" ref="AM57:AN57" si="208">AM19/1000000</f>
        <v>39.256495000000001</v>
      </c>
      <c r="AN57">
        <f t="shared" si="208"/>
        <v>44.565354999999997</v>
      </c>
      <c r="AO57">
        <f t="shared" ref="AO57:AP57" si="209">AO19/1000000</f>
        <v>3.1883469999999998</v>
      </c>
      <c r="AP57">
        <f t="shared" si="209"/>
        <v>10.021302</v>
      </c>
      <c r="AQ57">
        <f t="shared" ref="AQ57:AR57" si="210">AQ19/1000000</f>
        <v>13.64202</v>
      </c>
      <c r="AR57">
        <f t="shared" si="210"/>
        <v>17.854317000000002</v>
      </c>
      <c r="AS57">
        <f t="shared" si="28"/>
        <v>21.734947999999999</v>
      </c>
      <c r="AT57">
        <f t="shared" si="28"/>
        <v>25.501901</v>
      </c>
      <c r="AU57">
        <f t="shared" ref="AU57:AV57" si="211">AU19/1000000</f>
        <v>31.277663</v>
      </c>
      <c r="AV57">
        <f t="shared" si="211"/>
        <v>35.559544000000002</v>
      </c>
    </row>
    <row r="58" spans="4:48" ht="13.5" hidden="1" customHeight="1">
      <c r="D58" t="str">
        <f t="shared" si="4"/>
        <v>12.0.0.0 Pārējie nenodokļu ieņēmumi</v>
      </c>
      <c r="E58">
        <f t="shared" ref="E58:N58" si="212">E20/1000000</f>
        <v>1.4605969999999999</v>
      </c>
      <c r="F58">
        <f t="shared" si="212"/>
        <v>9.5657060000000005</v>
      </c>
      <c r="G58">
        <f t="shared" si="212"/>
        <v>12.689671000000001</v>
      </c>
      <c r="H58">
        <f t="shared" si="212"/>
        <v>18.124760999999999</v>
      </c>
      <c r="I58">
        <f t="shared" si="212"/>
        <v>29.429092000000001</v>
      </c>
      <c r="J58">
        <f t="shared" si="212"/>
        <v>37.261400000000002</v>
      </c>
      <c r="K58">
        <f t="shared" si="212"/>
        <v>45.132956</v>
      </c>
      <c r="L58">
        <f t="shared" si="212"/>
        <v>53.192813999999998</v>
      </c>
      <c r="M58">
        <f t="shared" si="212"/>
        <v>70.367225000000005</v>
      </c>
      <c r="N58">
        <f t="shared" si="212"/>
        <v>82.902294999999995</v>
      </c>
      <c r="O58">
        <f t="shared" ref="O58:P58" si="213">O20/1000000</f>
        <v>84.348555000000005</v>
      </c>
      <c r="P58">
        <f t="shared" si="213"/>
        <v>94.300366999999994</v>
      </c>
      <c r="Q58">
        <f t="shared" ref="Q58:R58" si="214">Q20/1000000</f>
        <v>2.2809680000000001</v>
      </c>
      <c r="R58">
        <f t="shared" si="214"/>
        <v>15.564564000000001</v>
      </c>
      <c r="S58">
        <f t="shared" ref="S58:T58" si="215">S20/1000000</f>
        <v>23.313497000000002</v>
      </c>
      <c r="T58">
        <f t="shared" si="215"/>
        <v>25.564378999999999</v>
      </c>
      <c r="U58">
        <f t="shared" ref="U58:V58" si="216">U20/1000000</f>
        <v>38.070368000000002</v>
      </c>
      <c r="V58">
        <f t="shared" si="216"/>
        <v>46.502696999999998</v>
      </c>
      <c r="W58">
        <f t="shared" ref="W58:AG58" si="217">W20/1000000</f>
        <v>70.581854000000007</v>
      </c>
      <c r="X58">
        <f t="shared" ref="X58" si="218">X20/1000000</f>
        <v>74.063460000000006</v>
      </c>
      <c r="Y58">
        <f t="shared" si="217"/>
        <v>78.671767000000003</v>
      </c>
      <c r="Z58">
        <f t="shared" si="217"/>
        <v>88.582874000000004</v>
      </c>
      <c r="AA58">
        <f t="shared" si="217"/>
        <v>94.812960000000004</v>
      </c>
      <c r="AB58">
        <f t="shared" si="217"/>
        <v>105.79885400000001</v>
      </c>
      <c r="AC58">
        <f t="shared" si="217"/>
        <v>5.8013170000000001</v>
      </c>
      <c r="AD58">
        <f t="shared" si="217"/>
        <v>12.067632</v>
      </c>
      <c r="AE58">
        <f t="shared" si="217"/>
        <v>17.474049000000001</v>
      </c>
      <c r="AF58">
        <f t="shared" si="217"/>
        <v>30.816562000000001</v>
      </c>
      <c r="AG58">
        <f t="shared" si="217"/>
        <v>35.932954000000002</v>
      </c>
      <c r="AH58">
        <f t="shared" ref="AH58:AI58" si="219">AH20/1000000</f>
        <v>38.663282000000002</v>
      </c>
      <c r="AI58">
        <f t="shared" si="219"/>
        <v>75.524933000000004</v>
      </c>
      <c r="AJ58">
        <f t="shared" ref="AJ58:AL58" si="220">AJ20/1000000</f>
        <v>77.874108000000007</v>
      </c>
      <c r="AK58">
        <f t="shared" si="220"/>
        <v>81.923935999999998</v>
      </c>
      <c r="AL58">
        <f t="shared" si="220"/>
        <v>82.082070000000002</v>
      </c>
      <c r="AM58">
        <f t="shared" ref="AM58:AN58" si="221">AM20/1000000</f>
        <v>86.725289000000004</v>
      </c>
      <c r="AN58">
        <f t="shared" si="221"/>
        <v>90.780264000000003</v>
      </c>
      <c r="AO58">
        <f t="shared" ref="AO58:AP58" si="222">AO20/1000000</f>
        <v>6.5274910000000004</v>
      </c>
      <c r="AP58">
        <f t="shared" si="222"/>
        <v>16.343820999999998</v>
      </c>
      <c r="AQ58">
        <f t="shared" ref="AQ58:AR58" si="223">AQ20/1000000</f>
        <v>19.961155999999999</v>
      </c>
      <c r="AR58">
        <f t="shared" si="223"/>
        <v>21.464542999999999</v>
      </c>
      <c r="AS58">
        <f t="shared" si="28"/>
        <v>60.861296000000003</v>
      </c>
      <c r="AT58">
        <f t="shared" si="28"/>
        <v>63.993039000000003</v>
      </c>
      <c r="AU58">
        <f t="shared" ref="AU58:AV58" si="224">AU20/1000000</f>
        <v>66.145325999999997</v>
      </c>
      <c r="AV58">
        <f t="shared" si="224"/>
        <v>69.697519999999997</v>
      </c>
    </row>
    <row r="59" spans="4:48" ht="13.5" hidden="1" customHeight="1">
      <c r="D59" t="str">
        <f t="shared" si="4"/>
        <v>13.0.0.0 Ieņēmumi no valsts (pašvaldību) īpašuma iznomāšanas, pārdošanas un no nodokļu pamatparāda kapitalizācijas</v>
      </c>
      <c r="E59">
        <f t="shared" ref="E59:N59" si="225">E21/1000000</f>
        <v>3.4944890000000002</v>
      </c>
      <c r="F59">
        <f t="shared" si="225"/>
        <v>8.5207239999999995</v>
      </c>
      <c r="G59">
        <f t="shared" si="225"/>
        <v>15.379371000000001</v>
      </c>
      <c r="H59">
        <f t="shared" si="225"/>
        <v>22.770790999999999</v>
      </c>
      <c r="I59">
        <f t="shared" si="225"/>
        <v>28.971641999999999</v>
      </c>
      <c r="J59">
        <f t="shared" si="225"/>
        <v>39.652600999999997</v>
      </c>
      <c r="K59">
        <f t="shared" si="225"/>
        <v>41.773949999999999</v>
      </c>
      <c r="L59">
        <f t="shared" si="225"/>
        <v>45.745190000000001</v>
      </c>
      <c r="M59">
        <f t="shared" si="225"/>
        <v>50.277904999999997</v>
      </c>
      <c r="N59">
        <f t="shared" si="225"/>
        <v>54.120817000000002</v>
      </c>
      <c r="O59">
        <f t="shared" ref="O59:P59" si="226">O21/1000000</f>
        <v>57.330347000000003</v>
      </c>
      <c r="P59">
        <f t="shared" si="226"/>
        <v>61.837612</v>
      </c>
      <c r="Q59">
        <f t="shared" ref="Q59:R59" si="227">Q21/1000000</f>
        <v>3.3746209999999999</v>
      </c>
      <c r="R59">
        <f t="shared" si="227"/>
        <v>6.1826489999999996</v>
      </c>
      <c r="S59">
        <f t="shared" ref="S59:T59" si="228">S21/1000000</f>
        <v>9.5448660000000007</v>
      </c>
      <c r="T59">
        <f t="shared" si="228"/>
        <v>12.933189</v>
      </c>
      <c r="U59">
        <f t="shared" ref="U59:V59" si="229">U21/1000000</f>
        <v>17.421049</v>
      </c>
      <c r="V59">
        <f t="shared" si="229"/>
        <v>22.290405</v>
      </c>
      <c r="W59">
        <f t="shared" ref="W59:AG59" si="230">W21/1000000</f>
        <v>26.182081</v>
      </c>
      <c r="X59">
        <f t="shared" ref="X59" si="231">X21/1000000</f>
        <v>35.989248000000003</v>
      </c>
      <c r="Y59">
        <f t="shared" si="230"/>
        <v>41.813344999999998</v>
      </c>
      <c r="Z59">
        <f t="shared" si="230"/>
        <v>48.415996999999997</v>
      </c>
      <c r="AA59">
        <f t="shared" si="230"/>
        <v>57.237051000000001</v>
      </c>
      <c r="AB59">
        <f t="shared" si="230"/>
        <v>65.135086000000001</v>
      </c>
      <c r="AC59">
        <f t="shared" si="230"/>
        <v>4.9997980000000002</v>
      </c>
      <c r="AD59">
        <f t="shared" si="230"/>
        <v>10.176297999999999</v>
      </c>
      <c r="AE59">
        <f t="shared" si="230"/>
        <v>16.653034999999999</v>
      </c>
      <c r="AF59">
        <f t="shared" si="230"/>
        <v>21.207809000000001</v>
      </c>
      <c r="AG59">
        <f t="shared" si="230"/>
        <v>24.326903999999999</v>
      </c>
      <c r="AH59">
        <f t="shared" ref="AH59:AI59" si="232">AH21/1000000</f>
        <v>29.092213999999998</v>
      </c>
      <c r="AI59">
        <f t="shared" si="232"/>
        <v>33.500782999999998</v>
      </c>
      <c r="AJ59">
        <f t="shared" ref="AJ59:AL59" si="233">AJ21/1000000</f>
        <v>38.591476</v>
      </c>
      <c r="AK59">
        <f t="shared" si="233"/>
        <v>41.742269</v>
      </c>
      <c r="AL59">
        <f t="shared" si="233"/>
        <v>46.666468999999999</v>
      </c>
      <c r="AM59">
        <f t="shared" ref="AM59:AN59" si="234">AM21/1000000</f>
        <v>51.732964000000003</v>
      </c>
      <c r="AN59">
        <f t="shared" si="234"/>
        <v>57.364803999999999</v>
      </c>
      <c r="AO59">
        <f t="shared" ref="AO59:AP59" si="235">AO21/1000000</f>
        <v>4.0232299999999999</v>
      </c>
      <c r="AP59">
        <f t="shared" si="235"/>
        <v>7.4531869999999998</v>
      </c>
      <c r="AQ59">
        <f t="shared" ref="AQ59:AR59" si="236">AQ21/1000000</f>
        <v>11.538992</v>
      </c>
      <c r="AR59">
        <f t="shared" si="236"/>
        <v>15.744522</v>
      </c>
      <c r="AS59">
        <f t="shared" si="28"/>
        <v>19.123754999999999</v>
      </c>
      <c r="AT59">
        <f t="shared" si="28"/>
        <v>22.455681999999999</v>
      </c>
      <c r="AU59">
        <f t="shared" ref="AU59:AV59" si="237">AU21/1000000</f>
        <v>25.744119000000001</v>
      </c>
      <c r="AV59">
        <f t="shared" si="237"/>
        <v>29.983522000000001</v>
      </c>
    </row>
    <row r="60" spans="4:48" ht="13.5" hidden="1" customHeight="1">
      <c r="D60" t="str">
        <f t="shared" si="4"/>
        <v>22.4.0.0 Citi valsts sociālās apdrošināšanas speciālā budžeta ieņēmumi saskaņā ar normatīvajiem aktiem</v>
      </c>
      <c r="E60">
        <f t="shared" ref="E60:N60" si="238">E22/1000000</f>
        <v>2.8685779999999999</v>
      </c>
      <c r="F60">
        <f t="shared" si="238"/>
        <v>9.2472580000000004</v>
      </c>
      <c r="G60">
        <f t="shared" si="238"/>
        <v>12.275262</v>
      </c>
      <c r="H60">
        <f t="shared" si="238"/>
        <v>17.362773000000001</v>
      </c>
      <c r="I60">
        <f t="shared" si="238"/>
        <v>26.069925000000001</v>
      </c>
      <c r="J60">
        <f t="shared" si="238"/>
        <v>30.518749</v>
      </c>
      <c r="K60">
        <f t="shared" si="238"/>
        <v>36.222805999999999</v>
      </c>
      <c r="L60">
        <f t="shared" si="238"/>
        <v>44.6691</v>
      </c>
      <c r="M60">
        <f t="shared" si="238"/>
        <v>50.801568000000003</v>
      </c>
      <c r="N60">
        <f t="shared" si="238"/>
        <v>57.130816000000003</v>
      </c>
      <c r="O60">
        <f t="shared" ref="O60:P60" si="239">O22/1000000</f>
        <v>65.886835000000005</v>
      </c>
      <c r="P60">
        <f t="shared" si="239"/>
        <v>71.922134999999997</v>
      </c>
      <c r="Q60">
        <f t="shared" ref="Q60:R60" si="240">Q22/1000000</f>
        <v>29.381547999999999</v>
      </c>
      <c r="R60">
        <f t="shared" si="240"/>
        <v>35.669457000000001</v>
      </c>
      <c r="S60">
        <f t="shared" ref="S60:T60" si="241">S22/1000000</f>
        <v>38.581826999999997</v>
      </c>
      <c r="T60">
        <f t="shared" si="241"/>
        <v>40.617606000000002</v>
      </c>
      <c r="U60">
        <f t="shared" ref="U60:V60" si="242">U22/1000000</f>
        <v>48.331031000000003</v>
      </c>
      <c r="V60">
        <f t="shared" si="242"/>
        <v>52.548121000000002</v>
      </c>
      <c r="W60">
        <f t="shared" ref="W60:AG60" si="243">W22/1000000</f>
        <v>57.753901999999997</v>
      </c>
      <c r="X60">
        <f t="shared" ref="X60" si="244">X22/1000000</f>
        <v>68.674137999999999</v>
      </c>
      <c r="Y60">
        <f t="shared" si="243"/>
        <v>73.244273000000007</v>
      </c>
      <c r="Z60">
        <f t="shared" si="243"/>
        <v>78.774026000000006</v>
      </c>
      <c r="AA60">
        <f t="shared" si="243"/>
        <v>90.538252999999997</v>
      </c>
      <c r="AB60">
        <f t="shared" si="243"/>
        <v>96.809692999999996</v>
      </c>
      <c r="AC60">
        <f t="shared" si="243"/>
        <v>4.7193550000000002</v>
      </c>
      <c r="AD60">
        <f t="shared" si="243"/>
        <v>14.39784</v>
      </c>
      <c r="AE60">
        <f t="shared" si="243"/>
        <v>19.011305</v>
      </c>
      <c r="AF60">
        <f t="shared" si="243"/>
        <v>22.142852000000001</v>
      </c>
      <c r="AG60">
        <f t="shared" si="243"/>
        <v>30.053376</v>
      </c>
      <c r="AH60">
        <f t="shared" ref="AH60:AI60" si="245">AH22/1000000</f>
        <v>33.927610999999999</v>
      </c>
      <c r="AI60">
        <f t="shared" si="245"/>
        <v>39.323295999999999</v>
      </c>
      <c r="AJ60">
        <f t="shared" ref="AJ60:AL60" si="246">AJ22/1000000</f>
        <v>45.448329000000001</v>
      </c>
      <c r="AK60">
        <f t="shared" si="246"/>
        <v>53.056158000000003</v>
      </c>
      <c r="AL60">
        <f t="shared" si="246"/>
        <v>62.693530000000003</v>
      </c>
      <c r="AM60">
        <f t="shared" ref="AM60:AN60" si="247">AM22/1000000</f>
        <v>74.063843000000006</v>
      </c>
      <c r="AN60">
        <f t="shared" si="247"/>
        <v>81.991049000000004</v>
      </c>
      <c r="AO60">
        <f t="shared" ref="AO60:AP60" si="248">AO22/1000000</f>
        <v>9.9299689999999998</v>
      </c>
      <c r="AP60">
        <f t="shared" si="248"/>
        <v>21.806823999999999</v>
      </c>
      <c r="AQ60">
        <f t="shared" ref="AQ60:AR60" si="249">AQ22/1000000</f>
        <v>28.080282</v>
      </c>
      <c r="AR60">
        <f t="shared" si="249"/>
        <v>33.184866999999997</v>
      </c>
      <c r="AS60">
        <f t="shared" si="28"/>
        <v>38.222259999999999</v>
      </c>
      <c r="AT60">
        <f t="shared" si="28"/>
        <v>45.443773</v>
      </c>
      <c r="AU60">
        <f t="shared" ref="AU60:AV60" si="250">AU22/1000000</f>
        <v>53.445965000000001</v>
      </c>
      <c r="AV60">
        <f t="shared" si="250"/>
        <v>65.797269</v>
      </c>
    </row>
    <row r="61" spans="4:48" ht="13.5" hidden="1" customHeight="1">
      <c r="D61" t="str">
        <f t="shared" si="4"/>
        <v>22.6.0.0 Pārējie valsts sociālās apdrošināšanas speciālā budžeta ieņēmumi</v>
      </c>
      <c r="E61">
        <f t="shared" ref="E61:N61" si="251">E23/1000000</f>
        <v>3.222E-3</v>
      </c>
      <c r="F61">
        <f t="shared" si="251"/>
        <v>4.9589999999999999E-3</v>
      </c>
      <c r="G61">
        <f t="shared" si="251"/>
        <v>7.9080000000000001E-3</v>
      </c>
      <c r="H61">
        <f t="shared" si="251"/>
        <v>6.0400000000000002E-3</v>
      </c>
      <c r="I61">
        <f t="shared" si="251"/>
        <v>3.3240000000000001E-3</v>
      </c>
      <c r="J61">
        <f t="shared" si="251"/>
        <v>6.2579999999999997E-3</v>
      </c>
      <c r="K61">
        <f t="shared" si="251"/>
        <v>1.266E-3</v>
      </c>
      <c r="L61">
        <f t="shared" si="251"/>
        <v>1.8929999999999999E-3</v>
      </c>
      <c r="M61">
        <f t="shared" si="251"/>
        <v>1.3420000000000001E-3</v>
      </c>
      <c r="N61">
        <f t="shared" si="251"/>
        <v>2.6319999999999998E-3</v>
      </c>
      <c r="O61">
        <f t="shared" ref="O61:P61" si="252">O23/1000000</f>
        <v>2.0790000000000001E-3</v>
      </c>
      <c r="P61">
        <f t="shared" si="252"/>
        <v>1.6479999999999999E-3</v>
      </c>
      <c r="Q61">
        <f t="shared" ref="Q61:R61" si="253">Q23/1000000</f>
        <v>1.4530000000000001E-3</v>
      </c>
      <c r="R61">
        <f t="shared" si="253"/>
        <v>4.7899999999999999E-4</v>
      </c>
      <c r="S61">
        <f t="shared" ref="S61:T61" si="254">S23/1000000</f>
        <v>0</v>
      </c>
      <c r="T61">
        <f t="shared" si="254"/>
        <v>0</v>
      </c>
      <c r="U61">
        <f t="shared" ref="U61:V61" si="255">U23/1000000</f>
        <v>0</v>
      </c>
      <c r="V61">
        <f t="shared" si="255"/>
        <v>2.3800000000000001E-4</v>
      </c>
      <c r="W61">
        <f t="shared" ref="W61:AG61" si="256">W23/1000000</f>
        <v>0</v>
      </c>
      <c r="X61">
        <f t="shared" ref="X61" si="257">X23/1000000</f>
        <v>0</v>
      </c>
      <c r="Y61">
        <f t="shared" si="256"/>
        <v>0</v>
      </c>
      <c r="Z61">
        <f t="shared" si="256"/>
        <v>4.2900000000000002E-4</v>
      </c>
      <c r="AA61">
        <f t="shared" si="256"/>
        <v>1.2E-4</v>
      </c>
      <c r="AB61">
        <f t="shared" si="256"/>
        <v>0</v>
      </c>
      <c r="AC61">
        <f t="shared" si="256"/>
        <v>1.2E-4</v>
      </c>
      <c r="AD61">
        <f t="shared" si="256"/>
        <v>2.6800000000000001E-4</v>
      </c>
      <c r="AE61">
        <f t="shared" si="256"/>
        <v>0</v>
      </c>
      <c r="AF61">
        <f t="shared" si="256"/>
        <v>0</v>
      </c>
      <c r="AG61">
        <f t="shared" si="256"/>
        <v>1.4999999999999999E-4</v>
      </c>
      <c r="AH61">
        <f t="shared" ref="AH61:AI61" si="258">AH23/1000000</f>
        <v>5.9800000000000001E-4</v>
      </c>
      <c r="AI61">
        <f t="shared" si="258"/>
        <v>3.1449999999999998E-3</v>
      </c>
      <c r="AJ61">
        <f t="shared" ref="AJ61:AL61" si="259">AJ23/1000000</f>
        <v>2.9599999999999998E-4</v>
      </c>
      <c r="AK61">
        <f t="shared" si="259"/>
        <v>0</v>
      </c>
      <c r="AL61">
        <f t="shared" si="259"/>
        <v>5.0000000000000001E-4</v>
      </c>
      <c r="AM61">
        <f t="shared" ref="AM61:AN61" si="260">AM23/1000000</f>
        <v>4.1E-5</v>
      </c>
      <c r="AN61">
        <f t="shared" si="260"/>
        <v>1.4799999999999999E-4</v>
      </c>
      <c r="AO61">
        <f t="shared" ref="AO61:AP61" si="261">AO23/1000000</f>
        <v>2.4399999999999999E-4</v>
      </c>
      <c r="AP61">
        <f t="shared" si="261"/>
        <v>3.3500000000000001E-4</v>
      </c>
      <c r="AQ61">
        <f t="shared" ref="AQ61:AR61" si="262">AQ23/1000000</f>
        <v>2.3730000000000001E-3</v>
      </c>
      <c r="AR61">
        <f t="shared" si="262"/>
        <v>1.0252000000000001E-2</v>
      </c>
      <c r="AS61">
        <f t="shared" si="28"/>
        <v>1.6699999999999999E-4</v>
      </c>
      <c r="AT61">
        <f t="shared" si="28"/>
        <v>6.8599999999999998E-3</v>
      </c>
      <c r="AU61">
        <f t="shared" ref="AU61:AV61" si="263">AU23/1000000</f>
        <v>7.8860000000000006E-3</v>
      </c>
      <c r="AV61">
        <f t="shared" si="263"/>
        <v>4.2979999999999997E-3</v>
      </c>
    </row>
    <row r="62" spans="4:48" ht="13.5" hidden="1" customHeight="1"/>
    <row r="63" spans="4:48" ht="13.5" hidden="1" customHeight="1"/>
    <row r="64" spans="4:48" ht="13.5" hidden="1" customHeight="1">
      <c r="U64" s="5"/>
      <c r="AR64" s="10"/>
    </row>
    <row r="65" spans="4:32" ht="13.5" hidden="1" customHeight="1">
      <c r="D65" s="3"/>
      <c r="U65" s="5"/>
    </row>
    <row r="66" spans="4:32" ht="13.5" hidden="1" customHeight="1">
      <c r="T66" s="10"/>
      <c r="U66" s="5"/>
      <c r="AF66" s="10"/>
    </row>
    <row r="67" spans="4:32" ht="13.5" hidden="1" customHeight="1">
      <c r="U67" s="5"/>
    </row>
    <row r="68" spans="4:32" ht="13.5" customHeight="1">
      <c r="U68" s="5"/>
    </row>
    <row r="69" spans="4:32" ht="13.5" customHeight="1">
      <c r="U69" s="5"/>
    </row>
    <row r="70" spans="4:32" ht="13.5" customHeight="1">
      <c r="U70" s="5"/>
    </row>
    <row r="71" spans="4:32" ht="13.5" customHeight="1">
      <c r="U71" s="5"/>
    </row>
    <row r="72" spans="4:32" ht="13.5" customHeight="1">
      <c r="U72" s="5"/>
    </row>
    <row r="73" spans="4:32" ht="13.5" customHeight="1">
      <c r="U73" s="5"/>
    </row>
    <row r="74" spans="4:32" ht="13.5" customHeight="1">
      <c r="U74" s="5"/>
    </row>
    <row r="75" spans="4:32" ht="13.5" customHeight="1">
      <c r="U75" s="5"/>
    </row>
    <row r="76" spans="4:32" ht="13.5" customHeight="1">
      <c r="U76" s="5"/>
    </row>
    <row r="77" spans="4:32" ht="13.5" customHeight="1">
      <c r="U77" s="5"/>
    </row>
    <row r="78" spans="4:32" ht="13.5" customHeight="1">
      <c r="U78" s="5"/>
    </row>
    <row r="79" spans="4:32" ht="13.5" customHeight="1">
      <c r="U79" s="5"/>
    </row>
    <row r="80" spans="4:32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</sheetData>
  <sortState xmlns:xlrd2="http://schemas.microsoft.com/office/spreadsheetml/2017/richdata2" ref="K67:L86">
    <sortCondition ref="L67:L86"/>
  </sortState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AY70"/>
  <sheetViews>
    <sheetView zoomScale="90" zoomScaleNormal="90" workbookViewId="0">
      <pane xSplit="7" topLeftCell="AC1" activePane="topRight" state="frozen"/>
      <selection activeCell="G1" sqref="G1"/>
      <selection pane="topRight" activeCell="G1" sqref="G1"/>
    </sheetView>
  </sheetViews>
  <sheetFormatPr defaultColWidth="8.7109375" defaultRowHeight="15"/>
  <cols>
    <col min="1" max="1" width="13.28515625" hidden="1" customWidth="1"/>
    <col min="2" max="2" width="8.7109375" hidden="1" customWidth="1"/>
    <col min="3" max="3" width="8.7109375" style="8" hidden="1" customWidth="1"/>
    <col min="4" max="4" width="9.140625" style="8" hidden="1" customWidth="1"/>
    <col min="5" max="6" width="8.7109375" hidden="1" customWidth="1"/>
    <col min="7" max="7" width="61.7109375" customWidth="1"/>
    <col min="8" max="47" width="8.7109375" customWidth="1"/>
  </cols>
  <sheetData>
    <row r="1" spans="1:51">
      <c r="A1" s="120" t="s">
        <v>72</v>
      </c>
      <c r="B1" s="123" t="s">
        <v>95</v>
      </c>
      <c r="C1" s="124"/>
      <c r="D1" s="124"/>
      <c r="E1" s="120"/>
      <c r="F1" s="120"/>
      <c r="G1" s="12" t="s">
        <v>208</v>
      </c>
      <c r="AE1" s="5"/>
      <c r="AF1" s="6"/>
      <c r="AG1" s="6"/>
      <c r="AH1" s="5"/>
    </row>
    <row r="2" spans="1:51" ht="15" customHeight="1">
      <c r="A2" s="125" t="s">
        <v>71</v>
      </c>
      <c r="B2" s="125" t="s">
        <v>86</v>
      </c>
      <c r="C2" s="126" t="s">
        <v>88</v>
      </c>
      <c r="D2" s="126" t="s">
        <v>87</v>
      </c>
      <c r="E2" s="125" t="s">
        <v>90</v>
      </c>
      <c r="F2" s="120"/>
      <c r="G2" s="3" t="s">
        <v>2</v>
      </c>
      <c r="AG2" s="6"/>
      <c r="AH2" s="13"/>
    </row>
    <row r="3" spans="1:51">
      <c r="A3" s="120" t="s">
        <v>73</v>
      </c>
      <c r="B3" s="121">
        <v>20662</v>
      </c>
      <c r="C3" s="127"/>
      <c r="D3" s="127"/>
      <c r="E3" s="128">
        <v>33348.932000000001</v>
      </c>
      <c r="F3" s="120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</row>
    <row r="4" spans="1:51">
      <c r="A4" s="120" t="s">
        <v>74</v>
      </c>
      <c r="B4" s="121">
        <v>20750</v>
      </c>
      <c r="C4" s="127"/>
      <c r="D4" s="127">
        <f>B4/B3-1</f>
        <v>4.2590262317296901E-3</v>
      </c>
      <c r="E4" s="128">
        <v>33348.932000000001</v>
      </c>
      <c r="F4" s="120"/>
      <c r="G4" s="12" t="s">
        <v>5</v>
      </c>
      <c r="H4" s="10">
        <f>IF(MONTH(dati_kum!E$41)=1,dati_kum!E42,dati_kum!E42-dati_kum!D42)</f>
        <v>782.98600099999999</v>
      </c>
      <c r="I4" s="10">
        <f>IF(MONTH(dati_kum!F$41)=1,dati_kum!F42,dati_kum!F42-dati_kum!E42)</f>
        <v>734.85206500000004</v>
      </c>
      <c r="J4" s="10">
        <f>IF(MONTH(dati_kum!G$41)=1,dati_kum!G42,dati_kum!G42-dati_kum!F42)</f>
        <v>637.89151000000015</v>
      </c>
      <c r="K4" s="10">
        <f>IF(MONTH(dati_kum!H$41)=1,dati_kum!H42,dati_kum!H42-dati_kum!G42)</f>
        <v>864.35033699999985</v>
      </c>
      <c r="L4" s="10">
        <f>IF(MONTH(dati_kum!I$41)=1,dati_kum!I42,dati_kum!I42-dati_kum!H42)</f>
        <v>850.25307800000019</v>
      </c>
      <c r="M4" s="10">
        <f>IF(MONTH(dati_kum!J$41)=1,dati_kum!J42,dati_kum!J42-dati_kum!I42)</f>
        <v>768.73838799999976</v>
      </c>
      <c r="N4" s="10">
        <f>IF(MONTH(dati_kum!K$41)=1,dati_kum!K42,dati_kum!K42-dati_kum!J42)</f>
        <v>922.26225599999998</v>
      </c>
      <c r="O4" s="10">
        <f>IF(MONTH(dati_kum!L$41)=1,dati_kum!L42,dati_kum!L42-dati_kum!K42)</f>
        <v>901.67418400000042</v>
      </c>
      <c r="P4" s="10">
        <f>IF(MONTH(dati_kum!M$41)=1,dati_kum!M42,dati_kum!M42-dati_kum!L42)</f>
        <v>852.72558599999957</v>
      </c>
      <c r="Q4" s="10">
        <f>IF(MONTH(dati_kum!N$41)=1,dati_kum!N42,dati_kum!N42-dati_kum!M42)</f>
        <v>895.87360600000011</v>
      </c>
      <c r="R4" s="10">
        <f>IF(MONTH(dati_kum!O$41)=1,dati_kum!O42,dati_kum!O42-dati_kum!N42)</f>
        <v>856.46109799999977</v>
      </c>
      <c r="S4" s="10">
        <f>IF(MONTH(dati_kum!P$41)=1,dati_kum!P42,dati_kum!P42-dati_kum!O42)</f>
        <v>962.93603400000029</v>
      </c>
      <c r="T4" s="10">
        <f>IF(MONTH(dati_kum!Q$41)=1,dati_kum!Q42,dati_kum!Q42-dati_kum!P42)</f>
        <v>941.79193599999996</v>
      </c>
      <c r="U4" s="10">
        <f>IF(MONTH(dati_kum!R$41)=1,dati_kum!R42,dati_kum!R42-dati_kum!Q42)</f>
        <v>870.81498900000008</v>
      </c>
      <c r="V4" s="10">
        <f>IF(MONTH(dati_kum!S$41)=1,dati_kum!S42,dati_kum!S42-dati_kum!R42)</f>
        <v>769.05468500000006</v>
      </c>
      <c r="W4" s="10">
        <f>IF(MONTH(dati_kum!T$41)=1,dati_kum!T42,dati_kum!T42-dati_kum!S42)</f>
        <v>957.83515200000011</v>
      </c>
      <c r="X4" s="10">
        <f>IF(MONTH(dati_kum!U$41)=1,dati_kum!U42,dati_kum!U42-dati_kum!T42)</f>
        <v>978.6785589999995</v>
      </c>
      <c r="Y4" s="10">
        <f>IF(MONTH(dati_kum!V$41)=1,dati_kum!V42,dati_kum!V42-dati_kum!U42)</f>
        <v>888.91623299999992</v>
      </c>
      <c r="Z4" s="10">
        <f>IF(MONTH(dati_kum!W$41)=1,dati_kum!W42,dati_kum!W42-dati_kum!V42)</f>
        <v>1027.4568880000006</v>
      </c>
      <c r="AA4" s="10">
        <f>IF(MONTH(dati_kum!X$41)=1,dati_kum!X42,dati_kum!X42-dati_kum!W42)</f>
        <v>969.99408099999982</v>
      </c>
      <c r="AB4" s="10">
        <f>IF(MONTH(dati_kum!Y$41)=1,dati_kum!Y42,dati_kum!Y42-dati_kum!X42)</f>
        <v>985.43590399999994</v>
      </c>
      <c r="AC4" s="10">
        <f>IF(MONTH(dati_kum!Z$41)=1,dati_kum!Z42,dati_kum!Z42-dati_kum!Y42)</f>
        <v>1021.6625139999996</v>
      </c>
      <c r="AD4" s="10">
        <f>IF(MONTH(dati_kum!AA$41)=1,dati_kum!AA42,dati_kum!AA42-dati_kum!Z42)</f>
        <v>1038.2276739999998</v>
      </c>
      <c r="AE4" s="10">
        <f>IF(MONTH(dati_kum!AB$41)=1,dati_kum!AB42,dati_kum!AB42-dati_kum!AA42)</f>
        <v>1107.4090790000009</v>
      </c>
      <c r="AF4" s="10">
        <f>IF(MONTH(dati_kum!AC$41)=1,dati_kum!AC42,dati_kum!AC42-dati_kum!AB42)</f>
        <v>1077.162761</v>
      </c>
      <c r="AG4" s="10">
        <f>IF(MONTH(dati_kum!AD$41)=1,dati_kum!AD42,dati_kum!AD42-dati_kum!AC42)</f>
        <v>983.50424399999974</v>
      </c>
      <c r="AH4" s="10">
        <f>IF(MONTH(dati_kum!AE$41)=1,dati_kum!AE42,dati_kum!AE42-dati_kum!AD42)</f>
        <v>838.44619000000012</v>
      </c>
      <c r="AI4" s="10">
        <f>IF(MONTH(dati_kum!AF$41)=1,dati_kum!AF42,dati_kum!AF42-dati_kum!AE42)</f>
        <v>1063.8670010000001</v>
      </c>
      <c r="AJ4" s="10">
        <f>IF(MONTH(dati_kum!AG$41)=1,dati_kum!AG42,dati_kum!AG42-dati_kum!AF42)</f>
        <v>1071.7952410000003</v>
      </c>
      <c r="AK4" s="10">
        <f>IF(MONTH(dati_kum!AH$41)=1,dati_kum!AH42,dati_kum!AH42-dati_kum!AG42)</f>
        <v>1023.2146759999996</v>
      </c>
      <c r="AL4" s="10">
        <f>IF(MONTH(dati_kum!AI$41)=1,dati_kum!AI42,dati_kum!AI42-dati_kum!AH42)</f>
        <v>1108.6681310000004</v>
      </c>
      <c r="AM4" s="10">
        <f>IF(MONTH(dati_kum!AJ$41)=1,dati_kum!AJ42,dati_kum!AJ42-dati_kum!AI42)</f>
        <v>1074.8533079999997</v>
      </c>
      <c r="AN4" s="10">
        <f>IF(MONTH(dati_kum!AK$41)=1,dati_kum!AK42,dati_kum!AK42-dati_kum!AJ42)</f>
        <v>1074.8187689999995</v>
      </c>
      <c r="AO4" s="10">
        <f>IF(MONTH(dati_kum!AL$41)=1,dati_kum!AL42,dati_kum!AL42-dati_kum!AK42)</f>
        <v>1092.4020950000013</v>
      </c>
      <c r="AP4" s="10">
        <f>IF(MONTH(dati_kum!AM$41)=1,dati_kum!AM42,dati_kum!AM42-dati_kum!AL42)</f>
        <v>1019.0739489999996</v>
      </c>
      <c r="AQ4" s="10">
        <f>IF(MONTH(dati_kum!AN$41)=1,dati_kum!AN42,dati_kum!AN42-dati_kum!AM42)</f>
        <v>1172.60923</v>
      </c>
      <c r="AR4" s="10">
        <f>IF(MONTH(dati_kum!AO$41)=1,dati_kum!AO42,dati_kum!AO42-dati_kum!AN42)</f>
        <v>1080.4541019999999</v>
      </c>
      <c r="AS4" s="10">
        <f>IF(MONTH(dati_kum!AP$41)=1,dati_kum!AP42,dati_kum!AP42-dati_kum!AO42)</f>
        <v>1024.2838549999999</v>
      </c>
      <c r="AT4" s="10">
        <f>IF(MONTH(dati_kum!AQ$41)=1,dati_kum!AQ42,dati_kum!AQ42-dati_kum!AP42)</f>
        <v>948.36656000000039</v>
      </c>
      <c r="AU4" s="10">
        <f>IF(MONTH(dati_kum!AR$41)=1,dati_kum!AR42,dati_kum!AR42-dati_kum!AQ42)</f>
        <v>1101.1482999999994</v>
      </c>
      <c r="AV4" s="10">
        <f>IF(MONTH(dati_kum!AS$41)=1,dati_kum!AS42,dati_kum!AS42-dati_kum!AR42)</f>
        <v>1184.6116260000008</v>
      </c>
      <c r="AW4" s="10">
        <f>IF(MONTH(dati_kum!AT$41)=1,dati_kum!AT42,dati_kum!AT42-dati_kum!AS42)</f>
        <v>1175.6066299999993</v>
      </c>
      <c r="AX4" s="10">
        <f>IF(MONTH(dati_kum!AU$41)=1,dati_kum!AU42,dati_kum!AU42-dati_kum!AT42)</f>
        <v>1168.9286660000007</v>
      </c>
      <c r="AY4" s="10">
        <f>IF(MONTH(dati_kum!AV$41)=1,dati_kum!AV42,dati_kum!AV42-dati_kum!AU42)</f>
        <v>1163.803985999999</v>
      </c>
    </row>
    <row r="5" spans="1:51">
      <c r="A5" s="120" t="s">
        <v>75</v>
      </c>
      <c r="B5" s="121">
        <v>20911</v>
      </c>
      <c r="C5" s="127"/>
      <c r="D5" s="127">
        <f t="shared" ref="D5:D15" si="0">B5/B4-1</f>
        <v>7.7590361445782907E-3</v>
      </c>
      <c r="E5" s="128">
        <v>33348.932000000001</v>
      </c>
      <c r="F5" s="120"/>
      <c r="G5" t="s">
        <v>6</v>
      </c>
      <c r="H5" s="10">
        <f>IF(MONTH(dati_kum!E$41)=1,dati_kum!E43,dati_kum!E43-dati_kum!D43)</f>
        <v>150.693296</v>
      </c>
      <c r="I5" s="10">
        <f>IF(MONTH(dati_kum!F$41)=1,dati_kum!F43,dati_kum!F43-dati_kum!E43)</f>
        <v>153.563095</v>
      </c>
      <c r="J5" s="10">
        <f>IF(MONTH(dati_kum!G$41)=1,dati_kum!G43,dati_kum!G43-dati_kum!F43)</f>
        <v>45.660741999999971</v>
      </c>
      <c r="K5" s="10">
        <f>IF(MONTH(dati_kum!H$41)=1,dati_kum!H43,dati_kum!H43-dati_kum!G43)</f>
        <v>128.34452000000005</v>
      </c>
      <c r="L5" s="10">
        <f>IF(MONTH(dati_kum!I$41)=1,dati_kum!I43,dati_kum!I43-dati_kum!H43)</f>
        <v>128.55619100000001</v>
      </c>
      <c r="M5" s="10">
        <f>IF(MONTH(dati_kum!J$41)=1,dati_kum!J43,dati_kum!J43-dati_kum!I43)</f>
        <v>134.98612099999991</v>
      </c>
      <c r="N5" s="10">
        <f>IF(MONTH(dati_kum!K$41)=1,dati_kum!K43,dati_kum!K43-dati_kum!J43)</f>
        <v>188.25253300000008</v>
      </c>
      <c r="O5" s="10">
        <f>IF(MONTH(dati_kum!L$41)=1,dati_kum!L43,dati_kum!L43-dati_kum!K43)</f>
        <v>170.50485999999989</v>
      </c>
      <c r="P5" s="10">
        <f>IF(MONTH(dati_kum!M$41)=1,dati_kum!M43,dati_kum!M43-dati_kum!L43)</f>
        <v>168.64160800000013</v>
      </c>
      <c r="Q5" s="10">
        <f>IF(MONTH(dati_kum!N$41)=1,dati_kum!N43,dati_kum!N43-dati_kum!M43)</f>
        <v>269.57514900000001</v>
      </c>
      <c r="R5" s="10">
        <f>IF(MONTH(dati_kum!O$41)=1,dati_kum!O43,dati_kum!O43-dati_kum!N43)</f>
        <v>167.63411999999994</v>
      </c>
      <c r="S5" s="10">
        <f>IF(MONTH(dati_kum!P$41)=1,dati_kum!P43,dati_kum!P43-dati_kum!O43)</f>
        <v>220.86456900000007</v>
      </c>
      <c r="T5" s="10">
        <f>IF(MONTH(dati_kum!Q$41)=1,dati_kum!Q43,dati_kum!Q43-dati_kum!P43)</f>
        <v>230.248965</v>
      </c>
      <c r="U5" s="10">
        <f>IF(MONTH(dati_kum!R$41)=1,dati_kum!R43,dati_kum!R43-dati_kum!Q43)</f>
        <v>184.558896</v>
      </c>
      <c r="V5" s="10">
        <f>IF(MONTH(dati_kum!S$41)=1,dati_kum!S43,dati_kum!S43-dati_kum!R43)</f>
        <v>65.002210999999988</v>
      </c>
      <c r="W5" s="10">
        <f>IF(MONTH(dati_kum!T$41)=1,dati_kum!T43,dati_kum!T43-dati_kum!S43)</f>
        <v>165.30697299999997</v>
      </c>
      <c r="X5" s="10">
        <f>IF(MONTH(dati_kum!U$41)=1,dati_kum!U43,dati_kum!U43-dati_kum!T43)</f>
        <v>175.24344700000006</v>
      </c>
      <c r="Y5" s="10">
        <f>IF(MONTH(dati_kum!V$41)=1,dati_kum!V43,dati_kum!V43-dati_kum!U43)</f>
        <v>193.47165899999993</v>
      </c>
      <c r="Z5" s="10">
        <f>IF(MONTH(dati_kum!W$41)=1,dati_kum!W43,dati_kum!W43-dati_kum!V43)</f>
        <v>220.96358700000008</v>
      </c>
      <c r="AA5" s="10">
        <f>IF(MONTH(dati_kum!X$41)=1,dati_kum!X43,dati_kum!X43-dati_kum!W43)</f>
        <v>202.01731199999995</v>
      </c>
      <c r="AB5" s="10">
        <f>IF(MONTH(dati_kum!Y$41)=1,dati_kum!Y43,dati_kum!Y43-dati_kum!X43)</f>
        <v>208.38990699999999</v>
      </c>
      <c r="AC5" s="10">
        <f>IF(MONTH(dati_kum!Z$41)=1,dati_kum!Z43,dati_kum!Z43-dati_kum!Y43)</f>
        <v>217.09081200000014</v>
      </c>
      <c r="AD5" s="10">
        <f>IF(MONTH(dati_kum!AA$41)=1,dati_kum!AA43,dati_kum!AA43-dati_kum!Z43)</f>
        <v>200.2854649999997</v>
      </c>
      <c r="AE5" s="10">
        <f>IF(MONTH(dati_kum!AB$41)=1,dati_kum!AB43,dati_kum!AB43-dati_kum!AA43)</f>
        <v>199.89776400000028</v>
      </c>
      <c r="AF5" s="10">
        <f>IF(MONTH(dati_kum!AC$41)=1,dati_kum!AC43,dati_kum!AC43-dati_kum!AB43)</f>
        <v>239.533996</v>
      </c>
      <c r="AG5" s="10">
        <f>IF(MONTH(dati_kum!AD$41)=1,dati_kum!AD43,dati_kum!AD43-dati_kum!AC43)</f>
        <v>203.94499200000001</v>
      </c>
      <c r="AH5" s="10">
        <f>IF(MONTH(dati_kum!AE$41)=1,dati_kum!AE43,dati_kum!AE43-dati_kum!AD43)</f>
        <v>69.210313999999983</v>
      </c>
      <c r="AI5" s="10">
        <f>IF(MONTH(dati_kum!AF$41)=1,dati_kum!AF43,dati_kum!AF43-dati_kum!AE43)</f>
        <v>176.94750699999997</v>
      </c>
      <c r="AJ5" s="10">
        <f>IF(MONTH(dati_kum!AG$41)=1,dati_kum!AG43,dati_kum!AG43-dati_kum!AF43)</f>
        <v>181.07272899999998</v>
      </c>
      <c r="AK5" s="10">
        <f>IF(MONTH(dati_kum!AH$41)=1,dati_kum!AH43,dati_kum!AH43-dati_kum!AG43)</f>
        <v>221.43500099999994</v>
      </c>
      <c r="AL5" s="10">
        <f>IF(MONTH(dati_kum!AI$41)=1,dati_kum!AI43,dati_kum!AI43-dati_kum!AH43)</f>
        <v>253.86746800000014</v>
      </c>
      <c r="AM5" s="10">
        <f>IF(MONTH(dati_kum!AJ$41)=1,dati_kum!AJ43,dati_kum!AJ43-dati_kum!AI43)</f>
        <v>234.13196300000004</v>
      </c>
      <c r="AN5" s="10">
        <f>IF(MONTH(dati_kum!AK$41)=1,dati_kum!AK43,dati_kum!AK43-dati_kum!AJ43)</f>
        <v>225.11849099999995</v>
      </c>
      <c r="AO5" s="10">
        <f>IF(MONTH(dati_kum!AL$41)=1,dati_kum!AL43,dati_kum!AL43-dati_kum!AK43)</f>
        <v>233.04624100000001</v>
      </c>
      <c r="AP5" s="10">
        <f>IF(MONTH(dati_kum!AM$41)=1,dati_kum!AM43,dati_kum!AM43-dati_kum!AL43)</f>
        <v>229.98331299999995</v>
      </c>
      <c r="AQ5" s="10">
        <f>IF(MONTH(dati_kum!AN$41)=1,dati_kum!AN43,dati_kum!AN43-dati_kum!AM43)</f>
        <v>232.44023599999991</v>
      </c>
      <c r="AR5" s="10">
        <f>IF(MONTH(dati_kum!AO$41)=1,dati_kum!AO43,dati_kum!AO43-dati_kum!AN43)</f>
        <v>270.15186399999999</v>
      </c>
      <c r="AS5" s="10">
        <f>IF(MONTH(dati_kum!AP$41)=1,dati_kum!AP43,dati_kum!AP43-dati_kum!AO43)</f>
        <v>241.39762400000001</v>
      </c>
      <c r="AT5" s="10">
        <f>IF(MONTH(dati_kum!AQ$41)=1,dati_kum!AQ43,dati_kum!AQ43-dati_kum!AP43)</f>
        <v>62.493390999999974</v>
      </c>
      <c r="AU5" s="10">
        <f>IF(MONTH(dati_kum!AR$41)=1,dati_kum!AR43,dati_kum!AR43-dati_kum!AQ43)</f>
        <v>218.76967500000001</v>
      </c>
      <c r="AV5" s="10">
        <f>IF(MONTH(dati_kum!AS$41)=1,dati_kum!AS43,dati_kum!AS43-dati_kum!AR43)</f>
        <v>215.29020800000001</v>
      </c>
      <c r="AW5" s="10">
        <f>IF(MONTH(dati_kum!AT$41)=1,dati_kum!AT43,dati_kum!AT43-dati_kum!AS43)</f>
        <v>218.86195399999997</v>
      </c>
      <c r="AX5" s="10">
        <f>IF(MONTH(dati_kum!AU$41)=1,dati_kum!AU43,dati_kum!AU43-dati_kum!AT43)</f>
        <v>292.60546399999998</v>
      </c>
      <c r="AY5" s="10">
        <f>IF(MONTH(dati_kum!AV$41)=1,dati_kum!AV43,dati_kum!AV43-dati_kum!AU43)</f>
        <v>264.36434000000008</v>
      </c>
    </row>
    <row r="6" spans="1:51">
      <c r="A6" s="120" t="s">
        <v>76</v>
      </c>
      <c r="B6" s="121">
        <v>21091</v>
      </c>
      <c r="C6" s="127"/>
      <c r="D6" s="127">
        <f t="shared" si="0"/>
        <v>8.6079097125915105E-3</v>
      </c>
      <c r="E6" s="128">
        <v>33348.932000000001</v>
      </c>
      <c r="F6" s="120"/>
      <c r="G6" t="s">
        <v>7</v>
      </c>
      <c r="H6" s="10">
        <f>IF(MONTH(dati_kum!E$41)=1,dati_kum!E44,dati_kum!E44-dati_kum!D44)</f>
        <v>21.150621999999998</v>
      </c>
      <c r="I6" s="10">
        <f>IF(MONTH(dati_kum!F$41)=1,dati_kum!F44,dati_kum!F44-dati_kum!E44)</f>
        <v>8.1905990000000024</v>
      </c>
      <c r="J6" s="10">
        <f>IF(MONTH(dati_kum!G$41)=1,dati_kum!G44,dati_kum!G44-dati_kum!F44)</f>
        <v>15.553265999999997</v>
      </c>
      <c r="K6" s="10">
        <f>IF(MONTH(dati_kum!H$41)=1,dati_kum!H44,dati_kum!H44-dati_kum!G44)</f>
        <v>47.546597000000006</v>
      </c>
      <c r="L6" s="10">
        <f>IF(MONTH(dati_kum!I$41)=1,dati_kum!I44,dati_kum!I44-dati_kum!H44)</f>
        <v>36.815853999999987</v>
      </c>
      <c r="M6" s="10">
        <f>IF(MONTH(dati_kum!J$41)=1,dati_kum!J44,dati_kum!J44-dati_kum!I44)</f>
        <v>41.259418000000011</v>
      </c>
      <c r="N6" s="10">
        <f>IF(MONTH(dati_kum!K$41)=1,dati_kum!K44,dati_kum!K44-dati_kum!J44)</f>
        <v>26.677355000000006</v>
      </c>
      <c r="O6" s="10">
        <f>IF(MONTH(dati_kum!L$41)=1,dati_kum!L44,dati_kum!L44-dati_kum!K44)</f>
        <v>26.080296000000004</v>
      </c>
      <c r="P6" s="10">
        <f>IF(MONTH(dati_kum!M$41)=1,dati_kum!M44,dati_kum!M44-dati_kum!L44)</f>
        <v>14.512897999999979</v>
      </c>
      <c r="Q6" s="10">
        <f>IF(MONTH(dati_kum!N$41)=1,dati_kum!N44,dati_kum!N44-dati_kum!M44)</f>
        <v>23.384589000000005</v>
      </c>
      <c r="R6" s="10">
        <f>IF(MONTH(dati_kum!O$41)=1,dati_kum!O44,dati_kum!O44-dati_kum!N44)</f>
        <v>28.751220999999987</v>
      </c>
      <c r="S6" s="10">
        <f>IF(MONTH(dati_kum!P$41)=1,dati_kum!P44,dati_kum!P44-dati_kum!O44)</f>
        <v>-8.8433309999999778</v>
      </c>
      <c r="T6" s="10">
        <f>IF(MONTH(dati_kum!Q$41)=1,dati_kum!Q44,dati_kum!Q44-dati_kum!P44)</f>
        <v>36.645933999999997</v>
      </c>
      <c r="U6" s="10">
        <f>IF(MONTH(dati_kum!R$41)=1,dati_kum!R44,dati_kum!R44-dati_kum!Q44)</f>
        <v>28.807556000000005</v>
      </c>
      <c r="V6" s="10">
        <f>IF(MONTH(dati_kum!S$41)=1,dati_kum!S44,dati_kum!S44-dati_kum!R44)</f>
        <v>18.876081999999997</v>
      </c>
      <c r="W6" s="10">
        <f>IF(MONTH(dati_kum!T$41)=1,dati_kum!T44,dati_kum!T44-dati_kum!S44)</f>
        <v>34.442598000000004</v>
      </c>
      <c r="X6" s="10">
        <f>IF(MONTH(dati_kum!U$41)=1,dati_kum!U44,dati_kum!U44-dati_kum!T44)</f>
        <v>49.467463999999993</v>
      </c>
      <c r="Y6" s="10">
        <f>IF(MONTH(dati_kum!V$41)=1,dati_kum!V44,dati_kum!V44-dati_kum!U44)</f>
        <v>44.263114999999999</v>
      </c>
      <c r="Z6" s="10">
        <f>IF(MONTH(dati_kum!W$41)=1,dati_kum!W44,dati_kum!W44-dati_kum!V44)</f>
        <v>27.860117000000002</v>
      </c>
      <c r="AA6" s="10">
        <f>IF(MONTH(dati_kum!X$41)=1,dati_kum!X44,dati_kum!X44-dati_kum!W44)</f>
        <v>31.240998999999988</v>
      </c>
      <c r="AB6" s="10">
        <f>IF(MONTH(dati_kum!Y$41)=1,dati_kum!Y44,dati_kum!Y44-dati_kum!X44)</f>
        <v>25.169040999999993</v>
      </c>
      <c r="AC6" s="10">
        <f>IF(MONTH(dati_kum!Z$41)=1,dati_kum!Z44,dati_kum!Z44-dati_kum!Y44)</f>
        <v>29.345911000000001</v>
      </c>
      <c r="AD6" s="10">
        <f>IF(MONTH(dati_kum!AA$41)=1,dati_kum!AA44,dati_kum!AA44-dati_kum!Z44)</f>
        <v>24.259136000000012</v>
      </c>
      <c r="AE6" s="10">
        <f>IF(MONTH(dati_kum!AB$41)=1,dati_kum!AB44,dati_kum!AB44-dati_kum!AA44)</f>
        <v>28.37249300000002</v>
      </c>
      <c r="AF6" s="10">
        <f>IF(MONTH(dati_kum!AC$41)=1,dati_kum!AC44,dati_kum!AC44-dati_kum!AB44)</f>
        <v>61.791103</v>
      </c>
      <c r="AG6" s="10">
        <f>IF(MONTH(dati_kum!AD$41)=1,dati_kum!AD44,dati_kum!AD44-dati_kum!AC44)</f>
        <v>19.323077000000005</v>
      </c>
      <c r="AH6" s="10">
        <f>IF(MONTH(dati_kum!AE$41)=1,dati_kum!AE44,dati_kum!AE44-dati_kum!AD44)</f>
        <v>31.007725999999991</v>
      </c>
      <c r="AI6" s="10">
        <f>IF(MONTH(dati_kum!AF$41)=1,dati_kum!AF44,dati_kum!AF44-dati_kum!AE44)</f>
        <v>47.875981999999993</v>
      </c>
      <c r="AJ6" s="10">
        <f>IF(MONTH(dati_kum!AG$41)=1,dati_kum!AG44,dati_kum!AG44-dati_kum!AF44)</f>
        <v>50.344546000000008</v>
      </c>
      <c r="AK6" s="10">
        <f>IF(MONTH(dati_kum!AH$41)=1,dati_kum!AH44,dati_kum!AH44-dati_kum!AG44)</f>
        <v>121.503208</v>
      </c>
      <c r="AL6" s="10">
        <f>IF(MONTH(dati_kum!AI$41)=1,dati_kum!AI44,dati_kum!AI44-dati_kum!AH44)</f>
        <v>36.143714999999986</v>
      </c>
      <c r="AM6" s="10">
        <f>IF(MONTH(dati_kum!AJ$41)=1,dati_kum!AJ44,dati_kum!AJ44-dati_kum!AI44)</f>
        <v>32.975626000000034</v>
      </c>
      <c r="AN6" s="10">
        <f>IF(MONTH(dati_kum!AK$41)=1,dati_kum!AK44,dati_kum!AK44-dati_kum!AJ44)</f>
        <v>53.221684999999979</v>
      </c>
      <c r="AO6" s="10">
        <f>IF(MONTH(dati_kum!AL$41)=1,dati_kum!AL44,dati_kum!AL44-dati_kum!AK44)</f>
        <v>27.909649000000002</v>
      </c>
      <c r="AP6" s="10">
        <f>IF(MONTH(dati_kum!AM$41)=1,dati_kum!AM44,dati_kum!AM44-dati_kum!AL44)</f>
        <v>35.854767000000038</v>
      </c>
      <c r="AQ6" s="10">
        <f>IF(MONTH(dati_kum!AN$41)=1,dati_kum!AN44,dati_kum!AN44-dati_kum!AM44)</f>
        <v>26.856985000000009</v>
      </c>
      <c r="AR6" s="10">
        <f>IF(MONTH(dati_kum!AO$41)=1,dati_kum!AO44,dati_kum!AO44-dati_kum!AN44)</f>
        <v>66.341426999999996</v>
      </c>
      <c r="AS6" s="10">
        <f>IF(MONTH(dati_kum!AP$41)=1,dati_kum!AP44,dati_kum!AP44-dati_kum!AO44)</f>
        <v>20.88785</v>
      </c>
      <c r="AT6" s="10">
        <f>IF(MONTH(dati_kum!AQ$41)=1,dati_kum!AQ44,dati_kum!AQ44-dati_kum!AP44)</f>
        <v>24.280712000000008</v>
      </c>
      <c r="AU6" s="10">
        <f>IF(MONTH(dati_kum!AR$41)=1,dati_kum!AR44,dati_kum!AR44-dati_kum!AQ44)</f>
        <v>105.695632</v>
      </c>
      <c r="AV6" s="10">
        <f>IF(MONTH(dati_kum!AS$41)=1,dati_kum!AS44,dati_kum!AS44-dati_kum!AR44)</f>
        <v>87.686189000000013</v>
      </c>
      <c r="AW6" s="10">
        <f>IF(MONTH(dati_kum!AT$41)=1,dati_kum!AT44,dati_kum!AT44-dati_kum!AS44)</f>
        <v>145.37870299999997</v>
      </c>
      <c r="AX6" s="10">
        <f>IF(MONTH(dati_kum!AU$41)=1,dati_kum!AU44,dati_kum!AU44-dati_kum!AT44)</f>
        <v>46.37264399999998</v>
      </c>
      <c r="AY6" s="10">
        <f>IF(MONTH(dati_kum!AV$41)=1,dati_kum!AV44,dati_kum!AV44-dati_kum!AU44)</f>
        <v>37.146848999999975</v>
      </c>
    </row>
    <row r="7" spans="1:51">
      <c r="A7" s="120" t="s">
        <v>77</v>
      </c>
      <c r="B7" s="121">
        <v>21200</v>
      </c>
      <c r="C7" s="127"/>
      <c r="D7" s="127">
        <f t="shared" si="0"/>
        <v>5.1680811720640207E-3</v>
      </c>
      <c r="E7" s="128">
        <v>33348.932000000001</v>
      </c>
      <c r="F7" s="120"/>
      <c r="G7" t="s">
        <v>8</v>
      </c>
      <c r="H7" s="10">
        <f>IF(MONTH(dati_kum!E$41)=1,dati_kum!E45,dati_kum!E45-dati_kum!D45)</f>
        <v>164.800017</v>
      </c>
      <c r="I7" s="10">
        <f>IF(MONTH(dati_kum!F$41)=1,dati_kum!F45,dati_kum!F45-dati_kum!E45)</f>
        <v>218.091015</v>
      </c>
      <c r="J7" s="10">
        <f>IF(MONTH(dati_kum!G$41)=1,dati_kum!G45,dati_kum!G45-dati_kum!F45)</f>
        <v>220.95002299999999</v>
      </c>
      <c r="K7" s="10">
        <f>IF(MONTH(dati_kum!H$41)=1,dati_kum!H45,dati_kum!H45-dati_kum!G45)</f>
        <v>255.257249</v>
      </c>
      <c r="L7" s="10">
        <f>IF(MONTH(dati_kum!I$41)=1,dati_kum!I45,dati_kum!I45-dati_kum!H45)</f>
        <v>254.32611000000009</v>
      </c>
      <c r="M7" s="10">
        <f>IF(MONTH(dati_kum!J$41)=1,dati_kum!J45,dati_kum!J45-dati_kum!I45)</f>
        <v>253.08305599999994</v>
      </c>
      <c r="N7" s="10">
        <f>IF(MONTH(dati_kum!K$41)=1,dati_kum!K45,dati_kum!K45-dati_kum!J45)</f>
        <v>284.50926299999992</v>
      </c>
      <c r="O7" s="10">
        <f>IF(MONTH(dati_kum!L$41)=1,dati_kum!L45,dati_kum!L45-dati_kum!K45)</f>
        <v>279.48490900000002</v>
      </c>
      <c r="P7" s="10">
        <f>IF(MONTH(dati_kum!M$41)=1,dati_kum!M45,dati_kum!M45-dati_kum!L45)</f>
        <v>273.8999980000001</v>
      </c>
      <c r="Q7" s="10">
        <f>IF(MONTH(dati_kum!N$41)=1,dati_kum!N45,dati_kum!N45-dati_kum!M45)</f>
        <v>263.7642350000001</v>
      </c>
      <c r="R7" s="10">
        <f>IF(MONTH(dati_kum!O$41)=1,dati_kum!O45,dati_kum!O45-dati_kum!N45)</f>
        <v>238.66714400000001</v>
      </c>
      <c r="S7" s="10">
        <f>IF(MONTH(dati_kum!P$41)=1,dati_kum!P45,dati_kum!P45-dati_kum!O45)</f>
        <v>414.23251699999992</v>
      </c>
      <c r="T7" s="10">
        <f>IF(MONTH(dati_kum!Q$41)=1,dati_kum!Q45,dati_kum!Q45-dati_kum!P45)</f>
        <v>333.47692799999999</v>
      </c>
      <c r="U7" s="10">
        <f>IF(MONTH(dati_kum!R$41)=1,dati_kum!R45,dati_kum!R45-dati_kum!Q45)</f>
        <v>272.47740800000003</v>
      </c>
      <c r="V7" s="10">
        <f>IF(MONTH(dati_kum!S$41)=1,dati_kum!S45,dati_kum!S45-dati_kum!R45)</f>
        <v>277.09401300000002</v>
      </c>
      <c r="W7" s="10">
        <f>IF(MONTH(dati_kum!T$41)=1,dati_kum!T45,dati_kum!T45-dati_kum!S45)</f>
        <v>295.57084500000008</v>
      </c>
      <c r="X7" s="10">
        <f>IF(MONTH(dati_kum!U$41)=1,dati_kum!U45,dati_kum!U45-dati_kum!T45)</f>
        <v>313.84588599999984</v>
      </c>
      <c r="Y7" s="10">
        <f>IF(MONTH(dati_kum!V$41)=1,dati_kum!V45,dati_kum!V45-dati_kum!U45)</f>
        <v>318.98133200000007</v>
      </c>
      <c r="Z7" s="10">
        <f>IF(MONTH(dati_kum!W$41)=1,dati_kum!W45,dati_kum!W45-dati_kum!V45)</f>
        <v>308.24038399999995</v>
      </c>
      <c r="AA7" s="10">
        <f>IF(MONTH(dati_kum!X$41)=1,dati_kum!X45,dati_kum!X45-dati_kum!W45)</f>
        <v>303.84380999999985</v>
      </c>
      <c r="AB7" s="10">
        <f>IF(MONTH(dati_kum!Y$41)=1,dati_kum!Y45,dati_kum!Y45-dati_kum!X45)</f>
        <v>324.38634600000023</v>
      </c>
      <c r="AC7" s="10">
        <f>IF(MONTH(dati_kum!Z$41)=1,dati_kum!Z45,dati_kum!Z45-dati_kum!Y45)</f>
        <v>335.20633300000009</v>
      </c>
      <c r="AD7" s="10">
        <f>IF(MONTH(dati_kum!AA$41)=1,dati_kum!AA45,dati_kum!AA45-dati_kum!Z45)</f>
        <v>301.93006699999978</v>
      </c>
      <c r="AE7" s="10">
        <f>IF(MONTH(dati_kum!AB$41)=1,dati_kum!AB45,dati_kum!AB45-dati_kum!AA45)</f>
        <v>282.16279299999997</v>
      </c>
      <c r="AF7" s="10">
        <f>IF(MONTH(dati_kum!AC$41)=1,dati_kum!AC45,dati_kum!AC45-dati_kum!AB45)</f>
        <v>371.69686000000002</v>
      </c>
      <c r="AG7" s="10">
        <f>IF(MONTH(dati_kum!AD$41)=1,dati_kum!AD45,dati_kum!AD45-dati_kum!AC45)</f>
        <v>304.65934900000002</v>
      </c>
      <c r="AH7" s="10">
        <f>IF(MONTH(dati_kum!AE$41)=1,dati_kum!AE45,dati_kum!AE45-dati_kum!AD45)</f>
        <v>251.64926199999991</v>
      </c>
      <c r="AI7" s="10">
        <f>IF(MONTH(dati_kum!AF$41)=1,dati_kum!AF45,dati_kum!AF45-dati_kum!AE45)</f>
        <v>344.90570700000012</v>
      </c>
      <c r="AJ7" s="10">
        <f>IF(MONTH(dati_kum!AG$41)=1,dati_kum!AG45,dati_kum!AG45-dati_kum!AF45)</f>
        <v>331.36674599999992</v>
      </c>
      <c r="AK7" s="10">
        <f>IF(MONTH(dati_kum!AH$41)=1,dati_kum!AH45,dati_kum!AH45-dati_kum!AG45)</f>
        <v>350.90681100000006</v>
      </c>
      <c r="AL7" s="10">
        <f>IF(MONTH(dati_kum!AI$41)=1,dati_kum!AI45,dati_kum!AI45-dati_kum!AH45)</f>
        <v>360.07472699999994</v>
      </c>
      <c r="AM7" s="10">
        <f>IF(MONTH(dati_kum!AJ$41)=1,dati_kum!AJ45,dati_kum!AJ45-dati_kum!AI45)</f>
        <v>349.94483600000012</v>
      </c>
      <c r="AN7" s="10">
        <f>IF(MONTH(dati_kum!AK$41)=1,dati_kum!AK45,dati_kum!AK45-dati_kum!AJ45)</f>
        <v>352.28255600000011</v>
      </c>
      <c r="AO7" s="10">
        <f>IF(MONTH(dati_kum!AL$41)=1,dati_kum!AL45,dati_kum!AL45-dati_kum!AK45)</f>
        <v>331.69945199999984</v>
      </c>
      <c r="AP7" s="10">
        <f>IF(MONTH(dati_kum!AM$41)=1,dati_kum!AM45,dati_kum!AM45-dati_kum!AL45)</f>
        <v>339.06651299999976</v>
      </c>
      <c r="AQ7" s="10">
        <f>IF(MONTH(dati_kum!AN$41)=1,dati_kum!AN45,dati_kum!AN45-dati_kum!AM45)</f>
        <v>335.2729760000002</v>
      </c>
      <c r="AR7" s="10">
        <f>IF(MONTH(dati_kum!AO$41)=1,dati_kum!AO45,dati_kum!AO45-dati_kum!AN45)</f>
        <v>397.664264</v>
      </c>
      <c r="AS7" s="10">
        <f>IF(MONTH(dati_kum!AP$41)=1,dati_kum!AP45,dati_kum!AP45-dati_kum!AO45)</f>
        <v>351.71256800000003</v>
      </c>
      <c r="AT7" s="10">
        <f>IF(MONTH(dati_kum!AQ$41)=1,dati_kum!AQ45,dati_kum!AQ45-dati_kum!AP45)</f>
        <v>336.26916700000004</v>
      </c>
      <c r="AU7" s="10">
        <f>IF(MONTH(dati_kum!AR$41)=1,dati_kum!AR45,dati_kum!AR45-dati_kum!AQ45)</f>
        <v>402.61002899999994</v>
      </c>
      <c r="AV7" s="10">
        <f>IF(MONTH(dati_kum!AS$41)=1,dati_kum!AS45,dati_kum!AS45-dati_kum!AR45)</f>
        <v>364.07836100000009</v>
      </c>
      <c r="AW7" s="10">
        <f>IF(MONTH(dati_kum!AT$41)=1,dati_kum!AT45,dati_kum!AT45-dati_kum!AS45)</f>
        <v>331.32086499999969</v>
      </c>
      <c r="AX7" s="10">
        <f>IF(MONTH(dati_kum!AU$41)=1,dati_kum!AU45,dati_kum!AU45-dati_kum!AT45)</f>
        <v>395.80357100000037</v>
      </c>
      <c r="AY7" s="10">
        <f>IF(MONTH(dati_kum!AV$41)=1,dati_kum!AV45,dati_kum!AV45-dati_kum!AU45)</f>
        <v>377.95256599999993</v>
      </c>
    </row>
    <row r="8" spans="1:51">
      <c r="A8" s="120" t="s">
        <v>78</v>
      </c>
      <c r="B8" s="121">
        <v>21261</v>
      </c>
      <c r="C8" s="127"/>
      <c r="D8" s="127">
        <f t="shared" si="0"/>
        <v>2.8773584905661398E-3</v>
      </c>
      <c r="E8" s="128">
        <v>33348.932000000001</v>
      </c>
      <c r="F8" s="120"/>
      <c r="G8" t="s">
        <v>9</v>
      </c>
      <c r="H8" s="10">
        <f>IF(MONTH(dati_kum!E$41)=1,dati_kum!E46,dati_kum!E46-dati_kum!D46)</f>
        <v>108.444799</v>
      </c>
      <c r="I8" s="10">
        <f>IF(MONTH(dati_kum!F$41)=1,dati_kum!F46,dati_kum!F46-dati_kum!E46)</f>
        <v>16.010897</v>
      </c>
      <c r="J8" s="10">
        <f>IF(MONTH(dati_kum!G$41)=1,dati_kum!G46,dati_kum!G46-dati_kum!F46)</f>
        <v>46.65334</v>
      </c>
      <c r="K8" s="10">
        <f>IF(MONTH(dati_kum!H$41)=1,dati_kum!H46,dati_kum!H46-dati_kum!G46)</f>
        <v>57.285142000000008</v>
      </c>
      <c r="L8" s="10">
        <f>IF(MONTH(dati_kum!I$41)=1,dati_kum!I46,dati_kum!I46-dati_kum!H46)</f>
        <v>74.044946999999979</v>
      </c>
      <c r="M8" s="10">
        <f>IF(MONTH(dati_kum!J$41)=1,dati_kum!J46,dati_kum!J46-dati_kum!I46)</f>
        <v>-38.021982999999977</v>
      </c>
      <c r="N8" s="10">
        <f>IF(MONTH(dati_kum!K$41)=1,dati_kum!K46,dati_kum!K46-dati_kum!J46)</f>
        <v>6.8669709999999782</v>
      </c>
      <c r="O8" s="10">
        <f>IF(MONTH(dati_kum!L$41)=1,dati_kum!L46,dati_kum!L46-dati_kum!K46)</f>
        <v>4.1647899999999822</v>
      </c>
      <c r="P8" s="10">
        <f>IF(MONTH(dati_kum!M$41)=1,dati_kum!M46,dati_kum!M46-dati_kum!L46)</f>
        <v>15.174666999999999</v>
      </c>
      <c r="Q8" s="10">
        <f>IF(MONTH(dati_kum!N$41)=1,dati_kum!N46,dati_kum!N46-dati_kum!M46)</f>
        <v>-78.061942999999985</v>
      </c>
      <c r="R8" s="10">
        <f>IF(MONTH(dati_kum!O$41)=1,dati_kum!O46,dati_kum!O46-dati_kum!N46)</f>
        <v>43.919421</v>
      </c>
      <c r="S8" s="10">
        <f>IF(MONTH(dati_kum!P$41)=1,dati_kum!P46,dati_kum!P46-dati_kum!O46)</f>
        <v>89.553414000000032</v>
      </c>
      <c r="T8" s="10">
        <f>IF(MONTH(dati_kum!Q$41)=1,dati_kum!Q46,dati_kum!Q46-dati_kum!P46)</f>
        <v>-100.505827</v>
      </c>
      <c r="U8" s="10">
        <f>IF(MONTH(dati_kum!R$41)=1,dati_kum!R46,dati_kum!R46-dati_kum!Q46)</f>
        <v>9.4562999999993735E-2</v>
      </c>
      <c r="V8" s="10">
        <f>IF(MONTH(dati_kum!S$41)=1,dati_kum!S46,dati_kum!S46-dati_kum!R46)</f>
        <v>39.035239000000004</v>
      </c>
      <c r="W8" s="10">
        <f>IF(MONTH(dati_kum!T$41)=1,dati_kum!T46,dati_kum!T46-dati_kum!S46)</f>
        <v>4.7994270000000014</v>
      </c>
      <c r="X8" s="10">
        <f>IF(MONTH(dati_kum!U$41)=1,dati_kum!U46,dati_kum!U46-dati_kum!T46)</f>
        <v>59.771283999999994</v>
      </c>
      <c r="Y8" s="10">
        <f>IF(MONTH(dati_kum!V$41)=1,dati_kum!V46,dati_kum!V46-dati_kum!U46)</f>
        <v>-106.985738</v>
      </c>
      <c r="Z8" s="10">
        <f>IF(MONTH(dati_kum!W$41)=1,dati_kum!W46,dati_kum!W46-dati_kum!V46)</f>
        <v>10.12218399999999</v>
      </c>
      <c r="AA8" s="10">
        <f>IF(MONTH(dati_kum!X$41)=1,dati_kum!X46,dati_kum!X46-dati_kum!W46)</f>
        <v>-22.738039000000001</v>
      </c>
      <c r="AB8" s="10">
        <f>IF(MONTH(dati_kum!Y$41)=1,dati_kum!Y46,dati_kum!Y46-dati_kum!X46)</f>
        <v>16.212696000000008</v>
      </c>
      <c r="AC8" s="10">
        <f>IF(MONTH(dati_kum!Z$41)=1,dati_kum!Z46,dati_kum!Z46-dati_kum!Y46)</f>
        <v>-26.931325000000001</v>
      </c>
      <c r="AD8" s="10">
        <f>IF(MONTH(dati_kum!AA$41)=1,dati_kum!AA46,dati_kum!AA46-dati_kum!Z46)</f>
        <v>5.1394459999999924</v>
      </c>
      <c r="AE8" s="10">
        <f>IF(MONTH(dati_kum!AB$41)=1,dati_kum!AB46,dati_kum!AB46-dati_kum!AA46)</f>
        <v>139.842378</v>
      </c>
      <c r="AF8" s="10">
        <f>IF(MONTH(dati_kum!AC$41)=1,dati_kum!AC46,dati_kum!AC46-dati_kum!AB46)</f>
        <v>-129.655012</v>
      </c>
      <c r="AG8" s="10">
        <f>IF(MONTH(dati_kum!AD$41)=1,dati_kum!AD46,dati_kum!AD46-dati_kum!AC46)</f>
        <v>6.4317829999999958</v>
      </c>
      <c r="AH8" s="10">
        <f>IF(MONTH(dati_kum!AE$41)=1,dati_kum!AE46,dati_kum!AE46-dati_kum!AD46)</f>
        <v>-11.924211999999983</v>
      </c>
      <c r="AI8" s="10">
        <f>IF(MONTH(dati_kum!AF$41)=1,dati_kum!AF46,dati_kum!AF46-dati_kum!AE46)</f>
        <v>18.271029999999982</v>
      </c>
      <c r="AJ8" s="10">
        <f>IF(MONTH(dati_kum!AG$41)=1,dati_kum!AG46,dati_kum!AG46-dati_kum!AF46)</f>
        <v>73.487500000000011</v>
      </c>
      <c r="AK8" s="10">
        <f>IF(MONTH(dati_kum!AH$41)=1,dati_kum!AH46,dati_kum!AH46-dati_kum!AG46)</f>
        <v>-108.101067</v>
      </c>
      <c r="AL8" s="10">
        <f>IF(MONTH(dati_kum!AI$41)=1,dati_kum!AI46,dati_kum!AI46-dati_kum!AH46)</f>
        <v>-6.3888479999999959</v>
      </c>
      <c r="AM8" s="10">
        <f>IF(MONTH(dati_kum!AJ$41)=1,dati_kum!AJ46,dati_kum!AJ46-dati_kum!AI46)</f>
        <v>-6.7772359999999878</v>
      </c>
      <c r="AN8" s="10">
        <f>IF(MONTH(dati_kum!AK$41)=1,dati_kum!AK46,dati_kum!AK46-dati_kum!AJ46)</f>
        <v>-15.613344000000012</v>
      </c>
      <c r="AO8" s="10">
        <f>IF(MONTH(dati_kum!AL$41)=1,dati_kum!AL46,dati_kum!AL46-dati_kum!AK46)</f>
        <v>26.045737000000003</v>
      </c>
      <c r="AP8" s="10">
        <f>IF(MONTH(dati_kum!AM$41)=1,dati_kum!AM46,dati_kum!AM46-dati_kum!AL46)</f>
        <v>-18.672513000000009</v>
      </c>
      <c r="AQ8" s="10">
        <f>IF(MONTH(dati_kum!AN$41)=1,dati_kum!AN46,dati_kum!AN46-dati_kum!AM46)</f>
        <v>134.08311300000003</v>
      </c>
      <c r="AR8" s="10">
        <f>IF(MONTH(dati_kum!AO$41)=1,dati_kum!AO46,dati_kum!AO46-dati_kum!AN46)</f>
        <v>-144.84002699999999</v>
      </c>
      <c r="AS8" s="10">
        <f>IF(MONTH(dati_kum!AP$41)=1,dati_kum!AP46,dati_kum!AP46-dati_kum!AO46)</f>
        <v>-7.8529010000000028</v>
      </c>
      <c r="AT8" s="10">
        <f>IF(MONTH(dati_kum!AQ$41)=1,dati_kum!AQ46,dati_kum!AQ46-dati_kum!AP46)</f>
        <v>80.096921999999992</v>
      </c>
      <c r="AU8" s="10">
        <f>IF(MONTH(dati_kum!AR$41)=1,dati_kum!AR46,dati_kum!AR46-dati_kum!AQ46)</f>
        <v>-43.489683999999997</v>
      </c>
      <c r="AV8" s="10">
        <f>IF(MONTH(dati_kum!AS$41)=1,dati_kum!AS46,dati_kum!AS46-dati_kum!AR46)</f>
        <v>53.921878999999997</v>
      </c>
      <c r="AW8" s="10">
        <f>IF(MONTH(dati_kum!AT$41)=1,dati_kum!AT46,dati_kum!AT46-dati_kum!AS46)</f>
        <v>-38.914133999999997</v>
      </c>
      <c r="AX8" s="10">
        <f>IF(MONTH(dati_kum!AU$41)=1,dati_kum!AU46,dati_kum!AU46-dati_kum!AT46)</f>
        <v>-3.3675340000000062</v>
      </c>
      <c r="AY8" s="10">
        <f>IF(MONTH(dati_kum!AV$41)=1,dati_kum!AV46,dati_kum!AV46-dati_kum!AU46)</f>
        <v>-11.241284999999991</v>
      </c>
    </row>
    <row r="9" spans="1:51">
      <c r="A9" s="120" t="s">
        <v>79</v>
      </c>
      <c r="B9" s="121">
        <v>21338</v>
      </c>
      <c r="C9" s="127"/>
      <c r="D9" s="127">
        <f t="shared" si="0"/>
        <v>3.6216546728751187E-3</v>
      </c>
      <c r="E9" s="128">
        <v>33348.932000000001</v>
      </c>
      <c r="F9" s="120"/>
      <c r="G9" t="s">
        <v>10</v>
      </c>
      <c r="H9" s="10">
        <f>IF(MONTH(dati_kum!E$41)=1,dati_kum!E47,dati_kum!E47-dati_kum!D47)</f>
        <v>6.1581289999999997</v>
      </c>
      <c r="I9" s="10">
        <f>IF(MONTH(dati_kum!F$41)=1,dati_kum!F47,dati_kum!F47-dati_kum!E47)</f>
        <v>39.771924999999996</v>
      </c>
      <c r="J9" s="10">
        <f>IF(MONTH(dati_kum!G$41)=1,dati_kum!G47,dati_kum!G47-dati_kum!F47)</f>
        <v>46.238939000000002</v>
      </c>
      <c r="K9" s="10">
        <f>IF(MONTH(dati_kum!H$41)=1,dati_kum!H47,dati_kum!H47-dati_kum!G47)</f>
        <v>10.951328000000004</v>
      </c>
      <c r="L9" s="10">
        <f>IF(MONTH(dati_kum!I$41)=1,dati_kum!I47,dati_kum!I47-dati_kum!H47)</f>
        <v>23.32688499999999</v>
      </c>
      <c r="M9" s="10">
        <f>IF(MONTH(dati_kum!J$41)=1,dati_kum!J47,dati_kum!J47-dati_kum!I47)</f>
        <v>14.158128000000005</v>
      </c>
      <c r="N9" s="10">
        <f>IF(MONTH(dati_kum!K$41)=1,dati_kum!K47,dati_kum!K47-dati_kum!J47)</f>
        <v>7.8665149999999926</v>
      </c>
      <c r="O9" s="10">
        <f>IF(MONTH(dati_kum!L$41)=1,dati_kum!L47,dati_kum!L47-dati_kum!K47)</f>
        <v>28.715468000000016</v>
      </c>
      <c r="P9" s="10">
        <f>IF(MONTH(dati_kum!M$41)=1,dati_kum!M47,dati_kum!M47-dati_kum!L47)</f>
        <v>6.7230019999999797</v>
      </c>
      <c r="Q9" s="10">
        <f>IF(MONTH(dati_kum!N$41)=1,dati_kum!N47,dati_kum!N47-dati_kum!M47)</f>
        <v>8.0683060000000069</v>
      </c>
      <c r="R9" s="10">
        <f>IF(MONTH(dati_kum!O$41)=1,dati_kum!O47,dati_kum!O47-dati_kum!N47)</f>
        <v>26.716870999999998</v>
      </c>
      <c r="S9" s="10">
        <f>IF(MONTH(dati_kum!P$41)=1,dati_kum!P47,dati_kum!P47-dati_kum!O47)</f>
        <v>7.4823910000000069</v>
      </c>
      <c r="T9" s="10">
        <f>IF(MONTH(dati_kum!Q$41)=1,dati_kum!Q47,dati_kum!Q47-dati_kum!P47)</f>
        <v>4.8988370000000003</v>
      </c>
      <c r="U9" s="10">
        <f>IF(MONTH(dati_kum!R$41)=1,dati_kum!R47,dati_kum!R47-dati_kum!Q47)</f>
        <v>39.58764</v>
      </c>
      <c r="V9" s="10">
        <f>IF(MONTH(dati_kum!S$41)=1,dati_kum!S47,dati_kum!S47-dati_kum!R47)</f>
        <v>50.308856999999996</v>
      </c>
      <c r="W9" s="10">
        <f>IF(MONTH(dati_kum!T$41)=1,dati_kum!T47,dati_kum!T47-dati_kum!S47)</f>
        <v>12.756591999999998</v>
      </c>
      <c r="X9" s="10">
        <f>IF(MONTH(dati_kum!U$41)=1,dati_kum!U47,dati_kum!U47-dati_kum!T47)</f>
        <v>24.447791000000009</v>
      </c>
      <c r="Y9" s="10">
        <f>IF(MONTH(dati_kum!V$41)=1,dati_kum!V47,dati_kum!V47-dati_kum!U47)</f>
        <v>9.1704019999999957</v>
      </c>
      <c r="Z9" s="10">
        <f>IF(MONTH(dati_kum!W$41)=1,dati_kum!W47,dati_kum!W47-dati_kum!V47)</f>
        <v>9.2611980000000074</v>
      </c>
      <c r="AA9" s="10">
        <f>IF(MONTH(dati_kum!X$41)=1,dati_kum!X47,dati_kum!X47-dati_kum!W47)</f>
        <v>31.817396000000002</v>
      </c>
      <c r="AB9" s="10">
        <f>IF(MONTH(dati_kum!Y$41)=1,dati_kum!Y47,dati_kum!Y47-dati_kum!X47)</f>
        <v>7.0992469999999912</v>
      </c>
      <c r="AC9" s="10">
        <f>IF(MONTH(dati_kum!Z$41)=1,dati_kum!Z47,dati_kum!Z47-dati_kum!Y47)</f>
        <v>8.2991890000000126</v>
      </c>
      <c r="AD9" s="10">
        <f>IF(MONTH(dati_kum!AA$41)=1,dati_kum!AA47,dati_kum!AA47-dati_kum!Z47)</f>
        <v>25.670682999999997</v>
      </c>
      <c r="AE9" s="10">
        <f>IF(MONTH(dati_kum!AB$41)=1,dati_kum!AB47,dati_kum!AB47-dati_kum!AA47)</f>
        <v>7.2896719999999959</v>
      </c>
      <c r="AF9" s="10">
        <f>IF(MONTH(dati_kum!AC$41)=1,dati_kum!AC47,dati_kum!AC47-dati_kum!AB47)</f>
        <v>7.5754549999999998</v>
      </c>
      <c r="AG9" s="10">
        <f>IF(MONTH(dati_kum!AD$41)=1,dati_kum!AD47,dati_kum!AD47-dati_kum!AC47)</f>
        <v>41.666218000000001</v>
      </c>
      <c r="AH9" s="10">
        <f>IF(MONTH(dati_kum!AE$41)=1,dati_kum!AE47,dati_kum!AE47-dati_kum!AD47)</f>
        <v>57.195602000000001</v>
      </c>
      <c r="AI9" s="10">
        <f>IF(MONTH(dati_kum!AF$41)=1,dati_kum!AF47,dati_kum!AF47-dati_kum!AE47)</f>
        <v>11.934793999999997</v>
      </c>
      <c r="AJ9" s="10">
        <f>IF(MONTH(dati_kum!AG$41)=1,dati_kum!AG47,dati_kum!AG47-dati_kum!AF47)</f>
        <v>31.278921000000011</v>
      </c>
      <c r="AK9" s="10">
        <f>IF(MONTH(dati_kum!AH$41)=1,dati_kum!AH47,dati_kum!AH47-dati_kum!AG47)</f>
        <v>6.4989549999999952</v>
      </c>
      <c r="AL9" s="10">
        <f>IF(MONTH(dati_kum!AI$41)=1,dati_kum!AI47,dati_kum!AI47-dati_kum!AH47)</f>
        <v>6.8025690000000054</v>
      </c>
      <c r="AM9" s="10">
        <f>IF(MONTH(dati_kum!AJ$41)=1,dati_kum!AJ47,dati_kum!AJ47-dati_kum!AI47)</f>
        <v>29.271216999999979</v>
      </c>
      <c r="AN9" s="10">
        <f>IF(MONTH(dati_kum!AK$41)=1,dati_kum!AK47,dati_kum!AK47-dati_kum!AJ47)</f>
        <v>5.0408570000000168</v>
      </c>
      <c r="AO9" s="10">
        <f>IF(MONTH(dati_kum!AL$41)=1,dati_kum!AL47,dati_kum!AL47-dati_kum!AK47)</f>
        <v>6.4575609999999983</v>
      </c>
      <c r="AP9" s="10">
        <f>IF(MONTH(dati_kum!AM$41)=1,dati_kum!AM47,dati_kum!AM47-dati_kum!AL47)</f>
        <v>26.878061000000002</v>
      </c>
      <c r="AQ9" s="10">
        <f>IF(MONTH(dati_kum!AN$41)=1,dati_kum!AN47,dati_kum!AN47-dati_kum!AM47)</f>
        <v>5.9205230000000029</v>
      </c>
      <c r="AR9" s="10">
        <f>IF(MONTH(dati_kum!AO$41)=1,dati_kum!AO47,dati_kum!AO47-dati_kum!AN47)</f>
        <v>9.0385550000000006</v>
      </c>
      <c r="AS9" s="10">
        <f>IF(MONTH(dati_kum!AP$41)=1,dati_kum!AP47,dati_kum!AP47-dati_kum!AO47)</f>
        <v>40.738569999999996</v>
      </c>
      <c r="AT9" s="10">
        <f>IF(MONTH(dati_kum!AQ$41)=1,dati_kum!AQ47,dati_kum!AQ47-dati_kum!AP47)</f>
        <v>43.966246999999996</v>
      </c>
      <c r="AU9" s="10">
        <f>IF(MONTH(dati_kum!AR$41)=1,dati_kum!AR47,dati_kum!AR47-dati_kum!AQ47)</f>
        <v>24.928910000000002</v>
      </c>
      <c r="AV9" s="10">
        <f>IF(MONTH(dati_kum!AS$41)=1,dati_kum!AS47,dati_kum!AS47-dati_kum!AR47)</f>
        <v>31.590626000000015</v>
      </c>
      <c r="AW9" s="10">
        <f>IF(MONTH(dati_kum!AT$41)=1,dati_kum!AT47,dati_kum!AT47-dati_kum!AS47)</f>
        <v>5.974109999999996</v>
      </c>
      <c r="AX9" s="10">
        <f>IF(MONTH(dati_kum!AU$41)=1,dati_kum!AU47,dati_kum!AU47-dati_kum!AT47)</f>
        <v>6.9477729999999838</v>
      </c>
      <c r="AY9" s="10">
        <f>IF(MONTH(dati_kum!AV$41)=1,dati_kum!AV47,dati_kum!AV47-dati_kum!AU47)</f>
        <v>29.582919000000004</v>
      </c>
    </row>
    <row r="10" spans="1:51">
      <c r="A10" s="120" t="s">
        <v>80</v>
      </c>
      <c r="B10" s="121">
        <v>21418</v>
      </c>
      <c r="C10" s="127"/>
      <c r="D10" s="127">
        <f t="shared" si="0"/>
        <v>3.7491798669040399E-3</v>
      </c>
      <c r="E10" s="128">
        <v>33348.932000000001</v>
      </c>
      <c r="F10" s="120"/>
      <c r="G10" t="s">
        <v>11</v>
      </c>
      <c r="H10" s="10">
        <f>IF(MONTH(dati_kum!E$41)=1,dati_kum!E48,dati_kum!E48-dati_kum!D48)</f>
        <v>4.4934029999999998</v>
      </c>
      <c r="I10" s="10">
        <f>IF(MONTH(dati_kum!F$41)=1,dati_kum!F48,dati_kum!F48-dati_kum!E48)</f>
        <v>3.8957170000000003</v>
      </c>
      <c r="J10" s="10">
        <f>IF(MONTH(dati_kum!G$41)=1,dati_kum!G48,dati_kum!G48-dati_kum!F48)</f>
        <v>4.660342</v>
      </c>
      <c r="K10" s="10">
        <f>IF(MONTH(dati_kum!H$41)=1,dati_kum!H48,dati_kum!H48-dati_kum!G48)</f>
        <v>5.8040479999999999</v>
      </c>
      <c r="L10" s="10">
        <f>IF(MONTH(dati_kum!I$41)=1,dati_kum!I48,dati_kum!I48-dati_kum!H48)</f>
        <v>5.0070779999999999</v>
      </c>
      <c r="M10" s="10">
        <f>IF(MONTH(dati_kum!J$41)=1,dati_kum!J48,dati_kum!J48-dati_kum!I48)</f>
        <v>5.1973240000000018</v>
      </c>
      <c r="N10" s="10">
        <f>IF(MONTH(dati_kum!K$41)=1,dati_kum!K48,dati_kum!K48-dati_kum!J48)</f>
        <v>5.7530709999999985</v>
      </c>
      <c r="O10" s="10">
        <f>IF(MONTH(dati_kum!L$41)=1,dati_kum!L48,dati_kum!L48-dati_kum!K48)</f>
        <v>5.8182619999999972</v>
      </c>
      <c r="P10" s="10">
        <f>IF(MONTH(dati_kum!M$41)=1,dati_kum!M48,dati_kum!M48-dati_kum!L48)</f>
        <v>6.4241209999999995</v>
      </c>
      <c r="Q10" s="10">
        <f>IF(MONTH(dati_kum!N$41)=1,dati_kum!N48,dati_kum!N48-dati_kum!M48)</f>
        <v>7.6081080000000014</v>
      </c>
      <c r="R10" s="10">
        <f>IF(MONTH(dati_kum!O$41)=1,dati_kum!O48,dati_kum!O48-dati_kum!N48)</f>
        <v>7.7492840000000029</v>
      </c>
      <c r="S10" s="10">
        <f>IF(MONTH(dati_kum!P$41)=1,dati_kum!P48,dati_kum!P48-dati_kum!O48)</f>
        <v>8.3219279999999998</v>
      </c>
      <c r="T10" s="10">
        <f>IF(MONTH(dati_kum!Q$41)=1,dati_kum!Q48,dati_kum!Q48-dati_kum!P48)</f>
        <v>10.190892</v>
      </c>
      <c r="U10" s="10">
        <f>IF(MONTH(dati_kum!R$41)=1,dati_kum!R48,dati_kum!R48-dati_kum!Q48)</f>
        <v>6.0822459999999996</v>
      </c>
      <c r="V10" s="10">
        <f>IF(MONTH(dati_kum!S$41)=1,dati_kum!S48,dati_kum!S48-dati_kum!R48)</f>
        <v>7.6192409999999988</v>
      </c>
      <c r="W10" s="10">
        <f>IF(MONTH(dati_kum!T$41)=1,dati_kum!T48,dati_kum!T48-dati_kum!S48)</f>
        <v>7.6067240000000034</v>
      </c>
      <c r="X10" s="10">
        <f>IF(MONTH(dati_kum!U$41)=1,dati_kum!U48,dati_kum!U48-dati_kum!T48)</f>
        <v>8.7819119999999948</v>
      </c>
      <c r="Y10" s="10">
        <f>IF(MONTH(dati_kum!V$41)=1,dati_kum!V48,dati_kum!V48-dati_kum!U48)</f>
        <v>8.4473800000000026</v>
      </c>
      <c r="Z10" s="10">
        <f>IF(MONTH(dati_kum!W$41)=1,dati_kum!W48,dati_kum!W48-dati_kum!V48)</f>
        <v>6.5185870000000037</v>
      </c>
      <c r="AA10" s="10">
        <f>IF(MONTH(dati_kum!X$41)=1,dati_kum!X48,dati_kum!X48-dati_kum!W48)</f>
        <v>5.8317589999999981</v>
      </c>
      <c r="AB10" s="10">
        <f>IF(MONTH(dati_kum!Y$41)=1,dati_kum!Y48,dati_kum!Y48-dati_kum!X48)</f>
        <v>5.8681170000000051</v>
      </c>
      <c r="AC10" s="10">
        <f>IF(MONTH(dati_kum!Z$41)=1,dati_kum!Z48,dati_kum!Z48-dati_kum!Y48)</f>
        <v>5.8004609999999985</v>
      </c>
      <c r="AD10" s="10">
        <f>IF(MONTH(dati_kum!AA$41)=1,dati_kum!AA48,dati_kum!AA48-dati_kum!Z48)</f>
        <v>6.2878129999999999</v>
      </c>
      <c r="AE10" s="10">
        <f>IF(MONTH(dati_kum!AB$41)=1,dati_kum!AB48,dati_kum!AB48-dati_kum!AA48)</f>
        <v>8.8249209999999891</v>
      </c>
      <c r="AF10" s="10">
        <f>IF(MONTH(dati_kum!AC$41)=1,dati_kum!AC48,dati_kum!AC48-dati_kum!AB48)</f>
        <v>5.6276849999999996</v>
      </c>
      <c r="AG10" s="10">
        <f>IF(MONTH(dati_kum!AD$41)=1,dati_kum!AD48,dati_kum!AD48-dati_kum!AC48)</f>
        <v>4.9668840000000003</v>
      </c>
      <c r="AH10" s="10">
        <f>IF(MONTH(dati_kum!AE$41)=1,dati_kum!AE48,dati_kum!AE48-dati_kum!AD48)</f>
        <v>6.3840180000000011</v>
      </c>
      <c r="AI10" s="10">
        <f>IF(MONTH(dati_kum!AF$41)=1,dati_kum!AF48,dati_kum!AF48-dati_kum!AE48)</f>
        <v>3.6746649999999974</v>
      </c>
      <c r="AJ10" s="10">
        <f>IF(MONTH(dati_kum!AG$41)=1,dati_kum!AG48,dati_kum!AG48-dati_kum!AF48)</f>
        <v>4.0247760000000028</v>
      </c>
      <c r="AK10" s="10">
        <f>IF(MONTH(dati_kum!AH$41)=1,dati_kum!AH48,dati_kum!AH48-dati_kum!AG48)</f>
        <v>4.3993859999999998</v>
      </c>
      <c r="AL10" s="10">
        <f>IF(MONTH(dati_kum!AI$41)=1,dati_kum!AI48,dati_kum!AI48-dati_kum!AH48)</f>
        <v>4.2794580000000018</v>
      </c>
      <c r="AM10" s="10">
        <f>IF(MONTH(dati_kum!AJ$41)=1,dati_kum!AJ48,dati_kum!AJ48-dati_kum!AI48)</f>
        <v>4.9301919999999981</v>
      </c>
      <c r="AN10" s="10">
        <f>IF(MONTH(dati_kum!AK$41)=1,dati_kum!AK48,dati_kum!AK48-dati_kum!AJ48)</f>
        <v>4.1458519999999979</v>
      </c>
      <c r="AO10" s="10">
        <f>IF(MONTH(dati_kum!AL$41)=1,dati_kum!AL48,dati_kum!AL48-dati_kum!AK48)</f>
        <v>5.0929059999999993</v>
      </c>
      <c r="AP10" s="10">
        <f>IF(MONTH(dati_kum!AM$41)=1,dati_kum!AM48,dati_kum!AM48-dati_kum!AL48)</f>
        <v>4.8730809999999991</v>
      </c>
      <c r="AQ10" s="10">
        <f>IF(MONTH(dati_kum!AN$41)=1,dati_kum!AN48,dati_kum!AN48-dati_kum!AM48)</f>
        <v>4.4904560000000018</v>
      </c>
      <c r="AR10" s="10">
        <f>IF(MONTH(dati_kum!AO$41)=1,dati_kum!AO48,dati_kum!AO48-dati_kum!AN48)</f>
        <v>4.5778780000000001</v>
      </c>
      <c r="AS10" s="10">
        <f>IF(MONTH(dati_kum!AP$41)=1,dati_kum!AP48,dati_kum!AP48-dati_kum!AO48)</f>
        <v>4.8174440000000001</v>
      </c>
      <c r="AT10" s="10">
        <f>IF(MONTH(dati_kum!AQ$41)=1,dati_kum!AQ48,dati_kum!AQ48-dati_kum!AP48)</f>
        <v>6.1570970000000003</v>
      </c>
      <c r="AU10" s="10">
        <f>IF(MONTH(dati_kum!AR$41)=1,dati_kum!AR48,dati_kum!AR48-dati_kum!AQ48)</f>
        <v>5.8332659999999983</v>
      </c>
      <c r="AV10" s="10">
        <f>IF(MONTH(dati_kum!AS$41)=1,dati_kum!AS48,dati_kum!AS48-dati_kum!AR48)</f>
        <v>5.2080739999999999</v>
      </c>
      <c r="AW10" s="10">
        <f>IF(MONTH(dati_kum!AT$41)=1,dati_kum!AT48,dati_kum!AT48-dati_kum!AS48)</f>
        <v>4.3978710000000021</v>
      </c>
      <c r="AX10" s="10">
        <f>IF(MONTH(dati_kum!AU$41)=1,dati_kum!AU48,dati_kum!AU48-dati_kum!AT48)</f>
        <v>4.8375660000000025</v>
      </c>
      <c r="AY10" s="10">
        <f>IF(MONTH(dati_kum!AV$41)=1,dati_kum!AV48,dati_kum!AV48-dati_kum!AU48)</f>
        <v>4.5600159999999974</v>
      </c>
    </row>
    <row r="11" spans="1:51">
      <c r="A11" s="120" t="s">
        <v>81</v>
      </c>
      <c r="B11" s="121">
        <v>21644</v>
      </c>
      <c r="C11" s="127"/>
      <c r="D11" s="127">
        <f t="shared" si="0"/>
        <v>1.0551872256980177E-2</v>
      </c>
      <c r="E11" s="128">
        <v>33348.932000000001</v>
      </c>
      <c r="F11" s="120"/>
      <c r="G11" t="s">
        <v>3</v>
      </c>
      <c r="H11" s="10">
        <f>IF(MONTH(dati_kum!E$41)=1,dati_kum!E49,dati_kum!E49-dati_kum!D49)</f>
        <v>218.35477900000001</v>
      </c>
      <c r="I11" s="10">
        <f>IF(MONTH(dati_kum!F$41)=1,dati_kum!F49,dati_kum!F49-dati_kum!E49)</f>
        <v>209.04308800000001</v>
      </c>
      <c r="J11" s="10">
        <f>IF(MONTH(dati_kum!G$41)=1,dati_kum!G49,dati_kum!G49-dati_kum!F49)</f>
        <v>168.04027899999994</v>
      </c>
      <c r="K11" s="10">
        <f>IF(MONTH(dati_kum!H$41)=1,dati_kum!H49,dati_kum!H49-dati_kum!G49)</f>
        <v>240.62127100000009</v>
      </c>
      <c r="L11" s="10">
        <f>IF(MONTH(dati_kum!I$41)=1,dati_kum!I49,dati_kum!I49-dati_kum!H49)</f>
        <v>233.94073199999991</v>
      </c>
      <c r="M11" s="10">
        <f>IF(MONTH(dati_kum!J$41)=1,dati_kum!J49,dati_kum!J49-dati_kum!I49)</f>
        <v>251.11796800000002</v>
      </c>
      <c r="N11" s="10">
        <f>IF(MONTH(dati_kum!K$41)=1,dati_kum!K49,dati_kum!K49-dati_kum!J49)</f>
        <v>272.44773899999996</v>
      </c>
      <c r="O11" s="10">
        <f>IF(MONTH(dati_kum!L$41)=1,dati_kum!L49,dati_kum!L49-dati_kum!K49)</f>
        <v>266.64371100000017</v>
      </c>
      <c r="P11" s="10">
        <f>IF(MONTH(dati_kum!M$41)=1,dati_kum!M49,dati_kum!M49-dati_kum!L49)</f>
        <v>255.51329699999974</v>
      </c>
      <c r="Q11" s="10">
        <f>IF(MONTH(dati_kum!N$41)=1,dati_kum!N49,dati_kum!N49-dati_kum!M49)</f>
        <v>281.78393400000004</v>
      </c>
      <c r="R11" s="10">
        <f>IF(MONTH(dati_kum!O$41)=1,dati_kum!O49,dati_kum!O49-dati_kum!N49)</f>
        <v>244.09561500000018</v>
      </c>
      <c r="S11" s="10">
        <f>IF(MONTH(dati_kum!P$41)=1,dati_kum!P49,dati_kum!P49-dati_kum!O49)</f>
        <v>120.89054799999985</v>
      </c>
      <c r="T11" s="10">
        <f>IF(MONTH(dati_kum!Q$41)=1,dati_kum!Q49,dati_kum!Q49-dati_kum!P49)</f>
        <v>305.15682800000002</v>
      </c>
      <c r="U11" s="10">
        <f>IF(MONTH(dati_kum!R$41)=1,dati_kum!R49,dati_kum!R49-dati_kum!Q49)</f>
        <v>241.22451799999999</v>
      </c>
      <c r="V11" s="10">
        <f>IF(MONTH(dati_kum!S$41)=1,dati_kum!S49,dati_kum!S49-dati_kum!R49)</f>
        <v>213.27002100000004</v>
      </c>
      <c r="W11" s="10">
        <f>IF(MONTH(dati_kum!T$41)=1,dati_kum!T49,dati_kum!T49-dati_kum!S49)</f>
        <v>317.51033500000005</v>
      </c>
      <c r="X11" s="10">
        <f>IF(MONTH(dati_kum!U$41)=1,dati_kum!U49,dati_kum!U49-dati_kum!T49)</f>
        <v>241.8759849999999</v>
      </c>
      <c r="Y11" s="10">
        <f>IF(MONTH(dati_kum!V$41)=1,dati_kum!V49,dati_kum!V49-dati_kum!U49)</f>
        <v>307.37908599999992</v>
      </c>
      <c r="Z11" s="10">
        <f>IF(MONTH(dati_kum!W$41)=1,dati_kum!W49,dati_kum!W49-dati_kum!V49)</f>
        <v>318.39030700000012</v>
      </c>
      <c r="AA11" s="10">
        <f>IF(MONTH(dati_kum!X$41)=1,dati_kum!X49,dati_kum!X49-dati_kum!W49)</f>
        <v>302.72456099999999</v>
      </c>
      <c r="AB11" s="10">
        <f>IF(MONTH(dati_kum!Y$41)=1,dati_kum!Y49,dati_kum!Y49-dati_kum!X49)</f>
        <v>275.43128799999977</v>
      </c>
      <c r="AC11" s="10">
        <f>IF(MONTH(dati_kum!Z$41)=1,dati_kum!Z49,dati_kum!Z49-dati_kum!Y49)</f>
        <v>329.14276400000017</v>
      </c>
      <c r="AD11" s="10">
        <f>IF(MONTH(dati_kum!AA$41)=1,dati_kum!AA49,dati_kum!AA49-dati_kum!Z49)</f>
        <v>364.47679599999992</v>
      </c>
      <c r="AE11" s="10">
        <f>IF(MONTH(dati_kum!AB$41)=1,dati_kum!AB49,dati_kum!AB49-dati_kum!AA49)</f>
        <v>342.08847199999991</v>
      </c>
      <c r="AF11" s="10">
        <f>IF(MONTH(dati_kum!AC$41)=1,dati_kum!AC49,dati_kum!AC49-dati_kum!AB49)</f>
        <v>386.10967099999999</v>
      </c>
      <c r="AG11" s="10">
        <f>IF(MONTH(dati_kum!AD$41)=1,dati_kum!AD49,dati_kum!AD49-dati_kum!AC49)</f>
        <v>301.80614199999997</v>
      </c>
      <c r="AH11" s="10">
        <f>IF(MONTH(dati_kum!AE$41)=1,dati_kum!AE49,dati_kum!AE49-dati_kum!AD49)</f>
        <v>325.43222800000001</v>
      </c>
      <c r="AI11" s="10">
        <f>IF(MONTH(dati_kum!AF$41)=1,dati_kum!AF49,dati_kum!AF49-dati_kum!AE49)</f>
        <v>338.49891400000001</v>
      </c>
      <c r="AJ11" s="10">
        <f>IF(MONTH(dati_kum!AG$41)=1,dati_kum!AG49,dati_kum!AG49-dati_kum!AF49)</f>
        <v>289.73330800000008</v>
      </c>
      <c r="AK11" s="10">
        <f>IF(MONTH(dati_kum!AH$41)=1,dati_kum!AH49,dati_kum!AH49-dati_kum!AG49)</f>
        <v>305.09090100000003</v>
      </c>
      <c r="AL11" s="10">
        <f>IF(MONTH(dati_kum!AI$41)=1,dati_kum!AI49,dati_kum!AI49-dati_kum!AH49)</f>
        <v>323.28390599999989</v>
      </c>
      <c r="AM11" s="10">
        <f>IF(MONTH(dati_kum!AJ$41)=1,dati_kum!AJ49,dati_kum!AJ49-dati_kum!AI49)</f>
        <v>312.93571599999996</v>
      </c>
      <c r="AN11" s="10">
        <f>IF(MONTH(dati_kum!AK$41)=1,dati_kum!AK49,dati_kum!AK49-dati_kum!AJ49)</f>
        <v>329.26568899999984</v>
      </c>
      <c r="AO11" s="10">
        <f>IF(MONTH(dati_kum!AL$41)=1,dati_kum!AL49,dati_kum!AL49-dati_kum!AK49)</f>
        <v>341.81099600000016</v>
      </c>
      <c r="AP11" s="10">
        <f>IF(MONTH(dati_kum!AM$41)=1,dati_kum!AM49,dati_kum!AM49-dati_kum!AL49)</f>
        <v>294.74851600000011</v>
      </c>
      <c r="AQ11" s="10">
        <f>IF(MONTH(dati_kum!AN$41)=1,dati_kum!AN49,dati_kum!AN49-dati_kum!AM49)</f>
        <v>330.79873799999996</v>
      </c>
      <c r="AR11" s="10">
        <f>IF(MONTH(dati_kum!AO$41)=1,dati_kum!AO49,dati_kum!AO49-dati_kum!AN49)</f>
        <v>342.50642599999998</v>
      </c>
      <c r="AS11" s="10">
        <f>IF(MONTH(dati_kum!AP$41)=1,dati_kum!AP49,dati_kum!AP49-dati_kum!AO49)</f>
        <v>264.23297900000006</v>
      </c>
      <c r="AT11" s="10">
        <f>IF(MONTH(dati_kum!AQ$41)=1,dati_kum!AQ49,dati_kum!AQ49-dati_kum!AP49)</f>
        <v>295.02499799999998</v>
      </c>
      <c r="AU11" s="10">
        <f>IF(MONTH(dati_kum!AR$41)=1,dati_kum!AR49,dati_kum!AR49-dati_kum!AQ49)</f>
        <v>257.9765920000001</v>
      </c>
      <c r="AV11" s="10">
        <f>IF(MONTH(dati_kum!AS$41)=1,dati_kum!AS49,dati_kum!AS49-dati_kum!AR49)</f>
        <v>311.42055199999982</v>
      </c>
      <c r="AW11" s="10">
        <f>IF(MONTH(dati_kum!AT$41)=1,dati_kum!AT49,dati_kum!AT49-dati_kum!AS49)</f>
        <v>385.26376000000005</v>
      </c>
      <c r="AX11" s="10">
        <f>IF(MONTH(dati_kum!AU$41)=1,dati_kum!AU49,dati_kum!AU49-dati_kum!AT49)</f>
        <v>291.92520000000013</v>
      </c>
      <c r="AY11" s="10">
        <f>IF(MONTH(dati_kum!AV$41)=1,dati_kum!AV49,dati_kum!AV49-dati_kum!AU49)</f>
        <v>335.26407299999983</v>
      </c>
    </row>
    <row r="12" spans="1:51">
      <c r="A12" s="120" t="s">
        <v>82</v>
      </c>
      <c r="B12" s="121">
        <v>21890</v>
      </c>
      <c r="C12" s="127"/>
      <c r="D12" s="127">
        <f t="shared" si="0"/>
        <v>1.1365736462761067E-2</v>
      </c>
      <c r="E12" s="128">
        <v>33348.932000000001</v>
      </c>
      <c r="F12" s="120"/>
      <c r="G12" t="s">
        <v>12</v>
      </c>
      <c r="H12" s="10">
        <f>IF(MONTH(dati_kum!E$41)=1,dati_kum!E50,dati_kum!E50-dati_kum!D50)</f>
        <v>88.145899</v>
      </c>
      <c r="I12" s="10">
        <f>IF(MONTH(dati_kum!F$41)=1,dati_kum!F50,dati_kum!F50-dati_kum!E50)</f>
        <v>75.317370999999994</v>
      </c>
      <c r="J12" s="10">
        <f>IF(MONTH(dati_kum!G$41)=1,dati_kum!G50,dati_kum!G50-dati_kum!F50)</f>
        <v>75.639573000000013</v>
      </c>
      <c r="K12" s="10">
        <f>IF(MONTH(dati_kum!H$41)=1,dati_kum!H50,dati_kum!H50-dati_kum!G50)</f>
        <v>97.130312000000004</v>
      </c>
      <c r="L12" s="10">
        <f>IF(MONTH(dati_kum!I$41)=1,dati_kum!I50,dati_kum!I50-dati_kum!H50)</f>
        <v>82.140082000000007</v>
      </c>
      <c r="M12" s="10">
        <f>IF(MONTH(dati_kum!J$41)=1,dati_kum!J50,dati_kum!J50-dati_kum!I50)</f>
        <v>94.391854999999964</v>
      </c>
      <c r="N12" s="10">
        <f>IF(MONTH(dati_kum!K$41)=1,dati_kum!K50,dati_kum!K50-dati_kum!J50)</f>
        <v>105.34232800000007</v>
      </c>
      <c r="O12" s="10">
        <f>IF(MONTH(dati_kum!L$41)=1,dati_kum!L50,dati_kum!L50-dati_kum!K50)</f>
        <v>106.11534499999993</v>
      </c>
      <c r="P12" s="10">
        <f>IF(MONTH(dati_kum!M$41)=1,dati_kum!M50,dati_kum!M50-dati_kum!L50)</f>
        <v>98.114017999999987</v>
      </c>
      <c r="Q12" s="10">
        <f>IF(MONTH(dati_kum!N$41)=1,dati_kum!N50,dati_kum!N50-dati_kum!M50)</f>
        <v>96.822309000000018</v>
      </c>
      <c r="R12" s="10">
        <f>IF(MONTH(dati_kum!O$41)=1,dati_kum!O50,dati_kum!O50-dati_kum!N50)</f>
        <v>87.558834000000047</v>
      </c>
      <c r="S12" s="10">
        <f>IF(MONTH(dati_kum!P$41)=1,dati_kum!P50,dati_kum!P50-dati_kum!O50)</f>
        <v>98.122540000000072</v>
      </c>
      <c r="T12" s="10">
        <f>IF(MONTH(dati_kum!Q$41)=1,dati_kum!Q50,dati_kum!Q50-dati_kum!P50)</f>
        <v>94.489587</v>
      </c>
      <c r="U12" s="10">
        <f>IF(MONTH(dati_kum!R$41)=1,dati_kum!R50,dati_kum!R50-dati_kum!Q50)</f>
        <v>85.432088999999991</v>
      </c>
      <c r="V12" s="10">
        <f>IF(MONTH(dati_kum!S$41)=1,dati_kum!S50,dati_kum!S50-dati_kum!R50)</f>
        <v>83.467417000000012</v>
      </c>
      <c r="W12" s="10">
        <f>IF(MONTH(dati_kum!T$41)=1,dati_kum!T50,dati_kum!T50-dati_kum!S50)</f>
        <v>94.762113999999997</v>
      </c>
      <c r="X12" s="10">
        <f>IF(MONTH(dati_kum!U$41)=1,dati_kum!U50,dati_kum!U50-dati_kum!T50)</f>
        <v>89.708789000000024</v>
      </c>
      <c r="Y12" s="10">
        <f>IF(MONTH(dati_kum!V$41)=1,dati_kum!V50,dati_kum!V50-dati_kum!U50)</f>
        <v>99.295792000000006</v>
      </c>
      <c r="Z12" s="10">
        <f>IF(MONTH(dati_kum!W$41)=1,dati_kum!W50,dati_kum!W50-dati_kum!V50)</f>
        <v>97.606663000000026</v>
      </c>
      <c r="AA12" s="10">
        <f>IF(MONTH(dati_kum!X$41)=1,dati_kum!X50,dati_kum!X50-dati_kum!W50)</f>
        <v>99.319585999999958</v>
      </c>
      <c r="AB12" s="10">
        <f>IF(MONTH(dati_kum!Y$41)=1,dati_kum!Y50,dati_kum!Y50-dati_kum!X50)</f>
        <v>108.36951199999999</v>
      </c>
      <c r="AC12" s="10">
        <f>IF(MONTH(dati_kum!Z$41)=1,dati_kum!Z50,dati_kum!Z50-dati_kum!Y50)</f>
        <v>96.951422999999977</v>
      </c>
      <c r="AD12" s="10">
        <f>IF(MONTH(dati_kum!AA$41)=1,dati_kum!AA50,dati_kum!AA50-dati_kum!Z50)</f>
        <v>96.244254999999953</v>
      </c>
      <c r="AE12" s="10">
        <f>IF(MONTH(dati_kum!AB$41)=1,dati_kum!AB50,dati_kum!AB50-dati_kum!AA50)</f>
        <v>85.386054000000058</v>
      </c>
      <c r="AF12" s="10">
        <f>IF(MONTH(dati_kum!AC$41)=1,dati_kum!AC50,dati_kum!AC50-dati_kum!AB50)</f>
        <v>101.657421</v>
      </c>
      <c r="AG12" s="10">
        <f>IF(MONTH(dati_kum!AD$41)=1,dati_kum!AD50,dati_kum!AD50-dati_kum!AC50)</f>
        <v>85.200087999999994</v>
      </c>
      <c r="AH12" s="10">
        <f>IF(MONTH(dati_kum!AE$41)=1,dati_kum!AE50,dati_kum!AE50-dati_kum!AD50)</f>
        <v>92.239321000000018</v>
      </c>
      <c r="AI12" s="10">
        <f>IF(MONTH(dati_kum!AF$41)=1,dati_kum!AF50,dati_kum!AF50-dati_kum!AE50)</f>
        <v>93.143621999999993</v>
      </c>
      <c r="AJ12" s="10">
        <f>IF(MONTH(dati_kum!AG$41)=1,dati_kum!AG50,dati_kum!AG50-dati_kum!AF50)</f>
        <v>94.581914999999981</v>
      </c>
      <c r="AK12" s="10">
        <f>IF(MONTH(dati_kum!AH$41)=1,dati_kum!AH50,dati_kum!AH50-dati_kum!AG50)</f>
        <v>105.70550200000002</v>
      </c>
      <c r="AL12" s="10">
        <f>IF(MONTH(dati_kum!AI$41)=1,dati_kum!AI50,dati_kum!AI50-dati_kum!AH50)</f>
        <v>100.82345999999995</v>
      </c>
      <c r="AM12" s="10">
        <f>IF(MONTH(dati_kum!AJ$41)=1,dati_kum!AJ50,dati_kum!AJ50-dati_kum!AI50)</f>
        <v>101.00952800000005</v>
      </c>
      <c r="AN12" s="10">
        <f>IF(MONTH(dati_kum!AK$41)=1,dati_kum!AK50,dati_kum!AK50-dati_kum!AJ50)</f>
        <v>106.89766499999996</v>
      </c>
      <c r="AO12" s="10">
        <f>IF(MONTH(dati_kum!AL$41)=1,dati_kum!AL50,dati_kum!AL50-dati_kum!AK50)</f>
        <v>91.65752400000008</v>
      </c>
      <c r="AP12" s="10">
        <f>IF(MONTH(dati_kum!AM$41)=1,dati_kum!AM50,dati_kum!AM50-dati_kum!AL50)</f>
        <v>92.613513000000012</v>
      </c>
      <c r="AQ12" s="10">
        <f>IF(MONTH(dati_kum!AN$41)=1,dati_kum!AN50,dati_kum!AN50-dati_kum!AM50)</f>
        <v>89.239258999999947</v>
      </c>
      <c r="AR12" s="10">
        <f>IF(MONTH(dati_kum!AO$41)=1,dati_kum!AO50,dati_kum!AO50-dati_kum!AN50)</f>
        <v>100.78356599999999</v>
      </c>
      <c r="AS12" s="10">
        <f>IF(MONTH(dati_kum!AP$41)=1,dati_kum!AP50,dati_kum!AP50-dati_kum!AO50)</f>
        <v>91.032899999999998</v>
      </c>
      <c r="AT12" s="10">
        <f>IF(MONTH(dati_kum!AQ$41)=1,dati_kum!AQ50,dati_kum!AQ50-dati_kum!AP50)</f>
        <v>83.272343000000035</v>
      </c>
      <c r="AU12" s="10">
        <f>IF(MONTH(dati_kum!AR$41)=1,dati_kum!AR50,dati_kum!AR50-dati_kum!AQ50)</f>
        <v>98.178624999999954</v>
      </c>
      <c r="AV12" s="10">
        <f>IF(MONTH(dati_kum!AS$41)=1,dati_kum!AS50,dati_kum!AS50-dati_kum!AR50)</f>
        <v>97.76223600000003</v>
      </c>
      <c r="AW12" s="10">
        <f>IF(MONTH(dati_kum!AT$41)=1,dati_kum!AT50,dati_kum!AT50-dati_kum!AS50)</f>
        <v>107.28923499999996</v>
      </c>
      <c r="AX12" s="10">
        <f>IF(MONTH(dati_kum!AU$41)=1,dati_kum!AU50,dati_kum!AU50-dati_kum!AT50)</f>
        <v>101.981359</v>
      </c>
      <c r="AY12" s="10">
        <f>IF(MONTH(dati_kum!AV$41)=1,dati_kum!AV50,dati_kum!AV50-dati_kum!AU50)</f>
        <v>109.54192999999998</v>
      </c>
    </row>
    <row r="13" spans="1:51">
      <c r="A13" s="120" t="s">
        <v>83</v>
      </c>
      <c r="B13" s="121">
        <v>22124</v>
      </c>
      <c r="C13" s="127"/>
      <c r="D13" s="127">
        <f t="shared" si="0"/>
        <v>1.0689812699862911E-2</v>
      </c>
      <c r="E13" s="128">
        <v>33348.932000000001</v>
      </c>
      <c r="F13" s="120"/>
      <c r="G13" t="s">
        <v>13</v>
      </c>
      <c r="H13" s="10">
        <f>IF(MONTH(dati_kum!E$41)=1,dati_kum!E51,dati_kum!E51-dati_kum!D51)</f>
        <v>12.891030000000001</v>
      </c>
      <c r="I13" s="10">
        <f>IF(MONTH(dati_kum!F$41)=1,dati_kum!F51,dati_kum!F51-dati_kum!E51)</f>
        <v>10.632469999999998</v>
      </c>
      <c r="J13" s="10">
        <f>IF(MONTH(dati_kum!G$41)=1,dati_kum!G51,dati_kum!G51-dati_kum!F51)</f>
        <v>13.436640000000004</v>
      </c>
      <c r="K13" s="10">
        <f>IF(MONTH(dati_kum!H$41)=1,dati_kum!H51,dati_kum!H51-dati_kum!G51)</f>
        <v>12.303186999999994</v>
      </c>
      <c r="L13" s="10">
        <f>IF(MONTH(dati_kum!I$41)=1,dati_kum!I51,dati_kum!I51-dati_kum!H51)</f>
        <v>11.584446</v>
      </c>
      <c r="M13" s="10">
        <f>IF(MONTH(dati_kum!J$41)=1,dati_kum!J51,dati_kum!J51-dati_kum!I51)</f>
        <v>12.108154000000006</v>
      </c>
      <c r="N13" s="10">
        <f>IF(MONTH(dati_kum!K$41)=1,dati_kum!K51,dati_kum!K51-dati_kum!J51)</f>
        <v>13.004964000000001</v>
      </c>
      <c r="O13" s="10">
        <f>IF(MONTH(dati_kum!L$41)=1,dati_kum!L51,dati_kum!L51-dati_kum!K51)</f>
        <v>13.717084999999997</v>
      </c>
      <c r="P13" s="10">
        <f>IF(MONTH(dati_kum!M$41)=1,dati_kum!M51,dati_kum!M51-dati_kum!L51)</f>
        <v>13.324286000000001</v>
      </c>
      <c r="Q13" s="10">
        <f>IF(MONTH(dati_kum!N$41)=1,dati_kum!N51,dati_kum!N51-dati_kum!M51)</f>
        <v>12.692964000000003</v>
      </c>
      <c r="R13" s="10">
        <f>IF(MONTH(dati_kum!O$41)=1,dati_kum!O51,dati_kum!O51-dati_kum!N51)</f>
        <v>10.855029999999985</v>
      </c>
      <c r="S13" s="10">
        <f>IF(MONTH(dati_kum!P$41)=1,dati_kum!P51,dati_kum!P51-dati_kum!O51)</f>
        <v>11.189896000000005</v>
      </c>
      <c r="T13" s="10">
        <f>IF(MONTH(dati_kum!Q$41)=1,dati_kum!Q51,dati_kum!Q51-dati_kum!P51)</f>
        <v>14.748863999999999</v>
      </c>
      <c r="U13" s="10">
        <f>IF(MONTH(dati_kum!R$41)=1,dati_kum!R51,dati_kum!R51-dati_kum!Q51)</f>
        <v>11.819887</v>
      </c>
      <c r="V13" s="10">
        <f>IF(MONTH(dati_kum!S$41)=1,dati_kum!S51,dati_kum!S51-dati_kum!R51)</f>
        <v>13.827694999999999</v>
      </c>
      <c r="W13" s="10">
        <f>IF(MONTH(dati_kum!T$41)=1,dati_kum!T51,dati_kum!T51-dati_kum!S51)</f>
        <v>13.637302000000005</v>
      </c>
      <c r="X13" s="10">
        <f>IF(MONTH(dati_kum!U$41)=1,dati_kum!U51,dati_kum!U51-dati_kum!T51)</f>
        <v>15.047883999999996</v>
      </c>
      <c r="Y13" s="10">
        <f>IF(MONTH(dati_kum!V$41)=1,dati_kum!V51,dati_kum!V51-dati_kum!U51)</f>
        <v>14.516727000000003</v>
      </c>
      <c r="Z13" s="10">
        <f>IF(MONTH(dati_kum!W$41)=1,dati_kum!W51,dati_kum!W51-dati_kum!V51)</f>
        <v>15.005157999999994</v>
      </c>
      <c r="AA13" s="10">
        <f>IF(MONTH(dati_kum!X$41)=1,dati_kum!X51,dati_kum!X51-dati_kum!W51)</f>
        <v>15.349360000000004</v>
      </c>
      <c r="AB13" s="10">
        <f>IF(MONTH(dati_kum!Y$41)=1,dati_kum!Y51,dati_kum!Y51-dati_kum!X51)</f>
        <v>14.124550999999997</v>
      </c>
      <c r="AC13" s="10">
        <f>IF(MONTH(dati_kum!Z$41)=1,dati_kum!Z51,dati_kum!Z51-dati_kum!Y51)</f>
        <v>13.568664000000012</v>
      </c>
      <c r="AD13" s="10">
        <f>IF(MONTH(dati_kum!AA$41)=1,dati_kum!AA51,dati_kum!AA51-dati_kum!Z51)</f>
        <v>13.436053999999984</v>
      </c>
      <c r="AE13" s="10">
        <f>IF(MONTH(dati_kum!AB$41)=1,dati_kum!AB51,dati_kum!AB51-dati_kum!AA51)</f>
        <v>13.317589999999996</v>
      </c>
      <c r="AF13" s="10">
        <f>IF(MONTH(dati_kum!AC$41)=1,dati_kum!AC51,dati_kum!AC51-dati_kum!AB51)</f>
        <v>18.154273</v>
      </c>
      <c r="AG13" s="10">
        <f>IF(MONTH(dati_kum!AD$41)=1,dati_kum!AD51,dati_kum!AD51-dati_kum!AC51)</f>
        <v>14.509901000000003</v>
      </c>
      <c r="AH13" s="10">
        <f>IF(MONTH(dati_kum!AE$41)=1,dati_kum!AE51,dati_kum!AE51-dati_kum!AD51)</f>
        <v>16.883154999999995</v>
      </c>
      <c r="AI13" s="10">
        <f>IF(MONTH(dati_kum!AF$41)=1,dati_kum!AF51,dati_kum!AF51-dati_kum!AE51)</f>
        <v>14.461686000000007</v>
      </c>
      <c r="AJ13" s="10">
        <f>IF(MONTH(dati_kum!AG$41)=1,dati_kum!AG51,dati_kum!AG51-dati_kum!AF51)</f>
        <v>15.502150999999998</v>
      </c>
      <c r="AK13" s="10">
        <f>IF(MONTH(dati_kum!AH$41)=1,dati_kum!AH51,dati_kum!AH51-dati_kum!AG51)</f>
        <v>15.219056999999992</v>
      </c>
      <c r="AL13" s="10">
        <f>IF(MONTH(dati_kum!AI$41)=1,dati_kum!AI51,dati_kum!AI51-dati_kum!AH51)</f>
        <v>15.368591000000009</v>
      </c>
      <c r="AM13" s="10">
        <f>IF(MONTH(dati_kum!AJ$41)=1,dati_kum!AJ51,dati_kum!AJ51-dati_kum!AI51)</f>
        <v>15.829505999999995</v>
      </c>
      <c r="AN13" s="10">
        <f>IF(MONTH(dati_kum!AK$41)=1,dati_kum!AK51,dati_kum!AK51-dati_kum!AJ51)</f>
        <v>14.090297000000007</v>
      </c>
      <c r="AO13" s="10">
        <f>IF(MONTH(dati_kum!AL$41)=1,dati_kum!AL51,dati_kum!AL51-dati_kum!AK51)</f>
        <v>14.373147999999986</v>
      </c>
      <c r="AP13" s="10">
        <f>IF(MONTH(dati_kum!AM$41)=1,dati_kum!AM51,dati_kum!AM51-dati_kum!AL51)</f>
        <v>13.101942000000008</v>
      </c>
      <c r="AQ13" s="10">
        <f>IF(MONTH(dati_kum!AN$41)=1,dati_kum!AN51,dati_kum!AN51-dati_kum!AM51)</f>
        <v>13.089386999999988</v>
      </c>
      <c r="AR13" s="10">
        <f>IF(MONTH(dati_kum!AO$41)=1,dati_kum!AO51,dati_kum!AO51-dati_kum!AN51)</f>
        <v>18.735063</v>
      </c>
      <c r="AS13" s="10">
        <f>IF(MONTH(dati_kum!AP$41)=1,dati_kum!AP51,dati_kum!AP51-dati_kum!AO51)</f>
        <v>15.850643999999999</v>
      </c>
      <c r="AT13" s="10">
        <f>IF(MONTH(dati_kum!AQ$41)=1,dati_kum!AQ51,dati_kum!AQ51-dati_kum!AP51)</f>
        <v>16.019748</v>
      </c>
      <c r="AU13" s="10">
        <f>IF(MONTH(dati_kum!AR$41)=1,dati_kum!AR51,dati_kum!AR51-dati_kum!AQ51)</f>
        <v>16.536347999999997</v>
      </c>
      <c r="AV13" s="10">
        <f>IF(MONTH(dati_kum!AS$41)=1,dati_kum!AS51,dati_kum!AS51-dati_kum!AR51)</f>
        <v>16.287265000000005</v>
      </c>
      <c r="AW13" s="10">
        <f>IF(MONTH(dati_kum!AT$41)=1,dati_kum!AT51,dati_kum!AT51-dati_kum!AS51)</f>
        <v>15.342917999999997</v>
      </c>
      <c r="AX13" s="10">
        <f>IF(MONTH(dati_kum!AU$41)=1,dati_kum!AU51,dati_kum!AU51-dati_kum!AT51)</f>
        <v>17.308604000000003</v>
      </c>
      <c r="AY13" s="10">
        <f>IF(MONTH(dati_kum!AV$41)=1,dati_kum!AV51,dati_kum!AV51-dati_kum!AU51)</f>
        <v>15.522929000000005</v>
      </c>
    </row>
    <row r="14" spans="1:51">
      <c r="A14" s="120" t="s">
        <v>84</v>
      </c>
      <c r="B14" s="121">
        <v>22207</v>
      </c>
      <c r="C14" s="127"/>
      <c r="D14" s="127">
        <f t="shared" si="0"/>
        <v>3.7515819924063276E-3</v>
      </c>
      <c r="E14" s="128">
        <v>33348.932000000001</v>
      </c>
      <c r="F14" s="120"/>
      <c r="G14" t="s">
        <v>14</v>
      </c>
      <c r="H14" s="10">
        <f>IF(MONTH(dati_kum!E$41)=1,dati_kum!E52,dati_kum!E52-dati_kum!D52)</f>
        <v>7.7728840000000003</v>
      </c>
      <c r="I14" s="10">
        <f>IF(MONTH(dati_kum!F$41)=1,dati_kum!F52,dati_kum!F52-dati_kum!E52)</f>
        <v>0.40173400000000026</v>
      </c>
      <c r="J14" s="10">
        <f>IF(MONTH(dati_kum!G$41)=1,dati_kum!G52,dati_kum!G52-dati_kum!F52)</f>
        <v>1.1016149999999989</v>
      </c>
      <c r="K14" s="10">
        <f>IF(MONTH(dati_kum!H$41)=1,dati_kum!H52,dati_kum!H52-dati_kum!G52)</f>
        <v>9.1102000000000007</v>
      </c>
      <c r="L14" s="10">
        <f>IF(MONTH(dati_kum!I$41)=1,dati_kum!I52,dati_kum!I52-dati_kum!H52)</f>
        <v>0.51145199999999846</v>
      </c>
      <c r="M14" s="10">
        <f>IF(MONTH(dati_kum!J$41)=1,dati_kum!J52,dati_kum!J52-dati_kum!I52)</f>
        <v>0.45809500000000014</v>
      </c>
      <c r="N14" s="10">
        <f>IF(MONTH(dati_kum!K$41)=1,dati_kum!K52,dati_kum!K52-dati_kum!J52)</f>
        <v>11.542488000000002</v>
      </c>
      <c r="O14" s="10">
        <f>IF(MONTH(dati_kum!L$41)=1,dati_kum!L52,dati_kum!L52-dati_kum!K52)</f>
        <v>0.47863999999999862</v>
      </c>
      <c r="P14" s="10">
        <f>IF(MONTH(dati_kum!M$41)=1,dati_kum!M52,dati_kum!M52-dati_kum!L52)</f>
        <v>0.40360700000000094</v>
      </c>
      <c r="Q14" s="10">
        <f>IF(MONTH(dati_kum!N$41)=1,dati_kum!N52,dati_kum!N52-dati_kum!M52)</f>
        <v>10.238543</v>
      </c>
      <c r="R14" s="10">
        <f>IF(MONTH(dati_kum!O$41)=1,dati_kum!O52,dati_kum!O52-dati_kum!N52)</f>
        <v>0.5170749999999984</v>
      </c>
      <c r="S14" s="10">
        <f>IF(MONTH(dati_kum!P$41)=1,dati_kum!P52,dati_kum!P52-dati_kum!O52)</f>
        <v>1.1034830000000042</v>
      </c>
      <c r="T14" s="10">
        <f>IF(MONTH(dati_kum!Q$41)=1,dati_kum!Q52,dati_kum!Q52-dati_kum!P52)</f>
        <v>12.438751</v>
      </c>
      <c r="U14" s="10">
        <f>IF(MONTH(dati_kum!R$41)=1,dati_kum!R52,dati_kum!R52-dati_kum!Q52)</f>
        <v>0.72894499999999951</v>
      </c>
      <c r="V14" s="10">
        <f>IF(MONTH(dati_kum!S$41)=1,dati_kum!S52,dati_kum!S52-dati_kum!R52)</f>
        <v>0.55321600000000082</v>
      </c>
      <c r="W14" s="10">
        <f>IF(MONTH(dati_kum!T$41)=1,dati_kum!T52,dati_kum!T52-dati_kum!S52)</f>
        <v>11.319231</v>
      </c>
      <c r="X14" s="10">
        <f>IF(MONTH(dati_kum!U$41)=1,dati_kum!U52,dati_kum!U52-dati_kum!T52)</f>
        <v>0.60971699999999984</v>
      </c>
      <c r="Y14" s="10">
        <f>IF(MONTH(dati_kum!V$41)=1,dati_kum!V52,dati_kum!V52-dati_kum!U52)</f>
        <v>0.37633200000000144</v>
      </c>
      <c r="Z14" s="10">
        <f>IF(MONTH(dati_kum!W$41)=1,dati_kum!W52,dati_kum!W52-dati_kum!V52)</f>
        <v>13.488728999999999</v>
      </c>
      <c r="AA14" s="10">
        <f>IF(MONTH(dati_kum!X$41)=1,dati_kum!X52,dati_kum!X52-dati_kum!W52)</f>
        <v>0.58706000000000103</v>
      </c>
      <c r="AB14" s="10">
        <f>IF(MONTH(dati_kum!Y$41)=1,dati_kum!Y52,dati_kum!Y52-dati_kum!X52)</f>
        <v>0.38482499999999931</v>
      </c>
      <c r="AC14" s="10">
        <f>IF(MONTH(dati_kum!Z$41)=1,dati_kum!Z52,dati_kum!Z52-dati_kum!Y52)</f>
        <v>13.188069999999996</v>
      </c>
      <c r="AD14" s="10">
        <f>IF(MONTH(dati_kum!AA$41)=1,dati_kum!AA52,dati_kum!AA52-dati_kum!Z52)</f>
        <v>0.49569600000000236</v>
      </c>
      <c r="AE14" s="10">
        <f>IF(MONTH(dati_kum!AB$41)=1,dati_kum!AB52,dati_kum!AB52-dati_kum!AA52)</f>
        <v>0.22254000000000218</v>
      </c>
      <c r="AF14" s="10">
        <f>IF(MONTH(dati_kum!AC$41)=1,dati_kum!AC52,dati_kum!AC52-dati_kum!AB52)</f>
        <v>14.662791</v>
      </c>
      <c r="AG14" s="10">
        <f>IF(MONTH(dati_kum!AD$41)=1,dati_kum!AD52,dati_kum!AD52-dati_kum!AC52)</f>
        <v>0.99447599999999881</v>
      </c>
      <c r="AH14" s="10">
        <f>IF(MONTH(dati_kum!AE$41)=1,dati_kum!AE52,dati_kum!AE52-dati_kum!AD52)</f>
        <v>0.36786900000000067</v>
      </c>
      <c r="AI14" s="10">
        <f>IF(MONTH(dati_kum!AF$41)=1,dati_kum!AF52,dati_kum!AF52-dati_kum!AE52)</f>
        <v>14.152799999999999</v>
      </c>
      <c r="AJ14" s="10">
        <f>IF(MONTH(dati_kum!AG$41)=1,dati_kum!AG52,dati_kum!AG52-dati_kum!AF52)</f>
        <v>0.40257800000000188</v>
      </c>
      <c r="AK14" s="10">
        <f>IF(MONTH(dati_kum!AH$41)=1,dati_kum!AH52,dati_kum!AH52-dati_kum!AG52)</f>
        <v>0.55701900000000037</v>
      </c>
      <c r="AL14" s="10">
        <f>IF(MONTH(dati_kum!AI$41)=1,dati_kum!AI52,dati_kum!AI52-dati_kum!AH52)</f>
        <v>14.412842000000001</v>
      </c>
      <c r="AM14" s="10">
        <f>IF(MONTH(dati_kum!AJ$41)=1,dati_kum!AJ52,dati_kum!AJ52-dati_kum!AI52)</f>
        <v>0.60179799999999517</v>
      </c>
      <c r="AN14" s="10">
        <f>IF(MONTH(dati_kum!AK$41)=1,dati_kum!AK52,dati_kum!AK52-dati_kum!AJ52)</f>
        <v>0.36881699999999995</v>
      </c>
      <c r="AO14" s="10">
        <f>IF(MONTH(dati_kum!AL$41)=1,dati_kum!AL52,dati_kum!AL52-dati_kum!AK52)</f>
        <v>14.308275000000002</v>
      </c>
      <c r="AP14" s="10">
        <f>IF(MONTH(dati_kum!AM$41)=1,dati_kum!AM52,dati_kum!AM52-dati_kum!AL52)</f>
        <v>0.62503900000000101</v>
      </c>
      <c r="AQ14" s="10">
        <f>IF(MONTH(dati_kum!AN$41)=1,dati_kum!AN52,dati_kum!AN52-dati_kum!AM52)</f>
        <v>0.40809999999999746</v>
      </c>
      <c r="AR14" s="10">
        <f>IF(MONTH(dati_kum!AO$41)=1,dati_kum!AO52,dati_kum!AO52-dati_kum!AN52)</f>
        <v>15.492367</v>
      </c>
      <c r="AS14" s="10">
        <f>IF(MONTH(dati_kum!AP$41)=1,dati_kum!AP52,dati_kum!AP52-dati_kum!AO52)</f>
        <v>1.464678000000001</v>
      </c>
      <c r="AT14" s="10">
        <f>IF(MONTH(dati_kum!AQ$41)=1,dati_kum!AQ52,dati_kum!AQ52-dati_kum!AP52)</f>
        <v>0.78494299999999839</v>
      </c>
      <c r="AU14" s="10">
        <f>IF(MONTH(dati_kum!AR$41)=1,dati_kum!AR52,dati_kum!AR52-dati_kum!AQ52)</f>
        <v>14.109389</v>
      </c>
      <c r="AV14" s="10">
        <f>IF(MONTH(dati_kum!AS$41)=1,dati_kum!AS52,dati_kum!AS52-dati_kum!AR52)</f>
        <v>1.3657109999999975</v>
      </c>
      <c r="AW14" s="10">
        <f>IF(MONTH(dati_kum!AT$41)=1,dati_kum!AT52,dati_kum!AT52-dati_kum!AS52)</f>
        <v>0.74074099999999987</v>
      </c>
      <c r="AX14" s="10">
        <f>IF(MONTH(dati_kum!AU$41)=1,dati_kum!AU52,dati_kum!AU52-dati_kum!AT52)</f>
        <v>14.461848000000003</v>
      </c>
      <c r="AY14" s="10">
        <f>IF(MONTH(dati_kum!AV$41)=1,dati_kum!AV52,dati_kum!AV52-dati_kum!AU52)</f>
        <v>1.1094950000000026</v>
      </c>
    </row>
    <row r="15" spans="1:51">
      <c r="A15" s="120" t="s">
        <v>85</v>
      </c>
      <c r="B15" s="121">
        <v>22201</v>
      </c>
      <c r="C15" s="127">
        <f t="shared" ref="C15:C25" si="1">B15/B3-1</f>
        <v>7.4484561029910079E-2</v>
      </c>
      <c r="D15" s="127">
        <f t="shared" si="0"/>
        <v>-2.7018507677756265E-4</v>
      </c>
      <c r="E15" s="128">
        <v>38386.186999999998</v>
      </c>
      <c r="F15" s="120"/>
      <c r="G15" t="s">
        <v>15</v>
      </c>
      <c r="H15" s="10">
        <f>IF(MONTH(dati_kum!E$41)=1,dati_kum!E53,dati_kum!E53-dati_kum!D53)</f>
        <v>8.1143000000000007E-2</v>
      </c>
      <c r="I15" s="10">
        <f>IF(MONTH(dati_kum!F$41)=1,dati_kum!F53,dati_kum!F53-dati_kum!E53)</f>
        <v>-6.5846000000000002E-2</v>
      </c>
      <c r="J15" s="10">
        <f>IF(MONTH(dati_kum!G$41)=1,dati_kum!G53,dati_kum!G53-dati_kum!F53)</f>
        <v>-4.3249000000000003E-2</v>
      </c>
      <c r="K15" s="10">
        <f>IF(MONTH(dati_kum!H$41)=1,dati_kum!H53,dati_kum!H53-dati_kum!G53)</f>
        <v>-3.5169999999999958E-3</v>
      </c>
      <c r="L15" s="10">
        <f>IF(MONTH(dati_kum!I$41)=1,dati_kum!I53,dati_kum!I53-dati_kum!H53)</f>
        <v>-6.9900000000000517E-4</v>
      </c>
      <c r="M15" s="10">
        <f>IF(MONTH(dati_kum!J$41)=1,dati_kum!J53,dati_kum!J53-dati_kum!I53)</f>
        <v>2.5200000000000222E-4</v>
      </c>
      <c r="N15" s="10">
        <f>IF(MONTH(dati_kum!K$41)=1,dati_kum!K53,dati_kum!K53-dati_kum!J53)</f>
        <v>-9.7099999999999964E-4</v>
      </c>
      <c r="O15" s="10">
        <f>IF(MONTH(dati_kum!L$41)=1,dati_kum!L53,dati_kum!L53-dati_kum!K53)</f>
        <v>-4.9182000000000003E-2</v>
      </c>
      <c r="P15" s="10">
        <f>IF(MONTH(dati_kum!M$41)=1,dati_kum!M53,dati_kum!M53-dati_kum!L53)</f>
        <v>-5.9159999999999907E-3</v>
      </c>
      <c r="Q15" s="10">
        <f>IF(MONTH(dati_kum!N$41)=1,dati_kum!N53,dati_kum!N53-dati_kum!M53)</f>
        <v>-2.588000000000007E-3</v>
      </c>
      <c r="R15" s="10">
        <f>IF(MONTH(dati_kum!O$41)=1,dati_kum!O53,dati_kum!O53-dati_kum!N53)</f>
        <v>-3.5169999999999924E-3</v>
      </c>
      <c r="S15" s="10">
        <f>IF(MONTH(dati_kum!P$41)=1,dati_kum!P53,dati_kum!P53-dati_kum!O53)</f>
        <v>1.8078999999999998E-2</v>
      </c>
      <c r="T15" s="10">
        <f>IF(MONTH(dati_kum!Q$41)=1,dati_kum!Q53,dati_kum!Q53-dati_kum!P53)</f>
        <v>2.1770000000000001E-3</v>
      </c>
      <c r="U15" s="10">
        <f>IF(MONTH(dati_kum!R$41)=1,dati_kum!R53,dati_kum!R53-dati_kum!Q53)</f>
        <v>1.2409999999999999E-3</v>
      </c>
      <c r="V15" s="10">
        <f>IF(MONTH(dati_kum!S$41)=1,dati_kum!S53,dati_kum!S53-dati_kum!R53)</f>
        <v>6.9300000000000004E-4</v>
      </c>
      <c r="W15" s="10">
        <f>IF(MONTH(dati_kum!T$41)=1,dati_kum!T53,dati_kum!T53-dati_kum!S53)</f>
        <v>0.12301100000000001</v>
      </c>
      <c r="X15" s="10">
        <f>IF(MONTH(dati_kum!U$41)=1,dati_kum!U53,dati_kum!U53-dati_kum!T53)</f>
        <v>-0.12160000000000001</v>
      </c>
      <c r="Y15" s="10">
        <f>IF(MONTH(dati_kum!V$41)=1,dati_kum!V53,dati_kum!V53-dati_kum!U53)</f>
        <v>1.460000000000003E-4</v>
      </c>
      <c r="Z15" s="10">
        <f>IF(MONTH(dati_kum!W$41)=1,dati_kum!W53,dati_kum!W53-dati_kum!V53)</f>
        <v>-2.5999999999999981E-5</v>
      </c>
      <c r="AA15" s="10">
        <f>IF(MONTH(dati_kum!X$41)=1,dati_kum!X53,dati_kum!X53-dati_kum!W53)</f>
        <v>2.7699999999999947E-4</v>
      </c>
      <c r="AB15" s="10">
        <f>IF(MONTH(dati_kum!Y$41)=1,dati_kum!Y53,dati_kum!Y53-dati_kum!X53)</f>
        <v>3.740000000000002E-4</v>
      </c>
      <c r="AC15" s="10">
        <f>IF(MONTH(dati_kum!Z$41)=1,dati_kum!Z53,dati_kum!Z53-dati_kum!Y53)</f>
        <v>2.1200000000000038E-4</v>
      </c>
      <c r="AD15" s="10">
        <f>IF(MONTH(dati_kum!AA$41)=1,dati_kum!AA53,dati_kum!AA53-dati_kum!Z53)</f>
        <v>2.2629999999999994E-3</v>
      </c>
      <c r="AE15" s="10">
        <f>IF(MONTH(dati_kum!AB$41)=1,dati_kum!AB53,dati_kum!AB53-dati_kum!AA53)</f>
        <v>4.4019999999999997E-3</v>
      </c>
      <c r="AF15" s="10">
        <f>IF(MONTH(dati_kum!AC$41)=1,dati_kum!AC53,dati_kum!AC53-dati_kum!AB53)</f>
        <v>8.5179999999999995E-3</v>
      </c>
      <c r="AG15" s="10">
        <f>IF(MONTH(dati_kum!AD$41)=1,dati_kum!AD53,dati_kum!AD53-dati_kum!AC53)</f>
        <v>1.3340000000000001E-3</v>
      </c>
      <c r="AH15" s="10">
        <f>IF(MONTH(dati_kum!AE$41)=1,dati_kum!AE53,dati_kum!AE53-dati_kum!AD53)</f>
        <v>9.0699999999999982E-4</v>
      </c>
      <c r="AI15" s="10">
        <f>IF(MONTH(dati_kum!AF$41)=1,dati_kum!AF53,dati_kum!AF53-dati_kum!AE53)</f>
        <v>2.9400000000000086E-4</v>
      </c>
      <c r="AJ15" s="10">
        <f>IF(MONTH(dati_kum!AG$41)=1,dati_kum!AG53,dati_kum!AG53-dati_kum!AF53)</f>
        <v>7.0999999999999883E-5</v>
      </c>
      <c r="AK15" s="10">
        <f>IF(MONTH(dati_kum!AH$41)=1,dati_kum!AH53,dati_kum!AH53-dati_kum!AG53)</f>
        <v>-9.6999999999999864E-5</v>
      </c>
      <c r="AL15" s="10">
        <f>IF(MONTH(dati_kum!AI$41)=1,dati_kum!AI53,dati_kum!AI53-dati_kum!AH53)</f>
        <v>2.4300000000000016E-4</v>
      </c>
      <c r="AM15" s="10">
        <f>IF(MONTH(dati_kum!AJ$41)=1,dati_kum!AJ53,dati_kum!AJ53-dati_kum!AI53)</f>
        <v>1.6199999999999895E-4</v>
      </c>
      <c r="AN15" s="10">
        <f>IF(MONTH(dati_kum!AK$41)=1,dati_kum!AK53,dati_kum!AK53-dati_kum!AJ53)</f>
        <v>2.0400000000000106E-4</v>
      </c>
      <c r="AO15" s="10">
        <f>IF(MONTH(dati_kum!AL$41)=1,dati_kum!AL53,dati_kum!AL53-dati_kum!AK53)</f>
        <v>6.059999999999989E-4</v>
      </c>
      <c r="AP15" s="10">
        <f>IF(MONTH(dati_kum!AM$41)=1,dati_kum!AM53,dati_kum!AM53-dati_kum!AL53)</f>
        <v>1.7169999999999998E-3</v>
      </c>
      <c r="AQ15" s="10">
        <f>IF(MONTH(dati_kum!AN$41)=1,dati_kum!AN53,dati_kum!AN53-dati_kum!AM53)</f>
        <v>9.4570000000000001E-3</v>
      </c>
      <c r="AR15" s="10">
        <f>IF(MONTH(dati_kum!AO$41)=1,dati_kum!AO53,dati_kum!AO53-dati_kum!AN53)</f>
        <v>2.7190000000000001E-3</v>
      </c>
      <c r="AS15" s="10">
        <f>IF(MONTH(dati_kum!AP$41)=1,dati_kum!AP53,dati_kum!AP53-dati_kum!AO53)</f>
        <v>1.4990000000000003E-3</v>
      </c>
      <c r="AT15" s="10">
        <f>IF(MONTH(dati_kum!AQ$41)=1,dati_kum!AQ53,dati_kum!AQ53-dati_kum!AP53)</f>
        <v>9.9199999999999983E-4</v>
      </c>
      <c r="AU15" s="10">
        <f>IF(MONTH(dati_kum!AR$41)=1,dati_kum!AR53,dati_kum!AR53-dati_kum!AQ53)</f>
        <v>-4.8199999999999979E-4</v>
      </c>
      <c r="AV15" s="10">
        <f>IF(MONTH(dati_kum!AS$41)=1,dati_kum!AS53,dati_kum!AS53-dati_kum!AR53)</f>
        <v>5.2499999999999943E-4</v>
      </c>
      <c r="AW15" s="10">
        <f>IF(MONTH(dati_kum!AT$41)=1,dati_kum!AT53,dati_kum!AT53-dati_kum!AS53)</f>
        <v>-4.9392999999999999E-2</v>
      </c>
      <c r="AX15" s="10">
        <f>IF(MONTH(dati_kum!AU$41)=1,dati_kum!AU53,dati_kum!AU53-dati_kum!AT53)</f>
        <v>5.2170999999999995E-2</v>
      </c>
      <c r="AY15" s="10">
        <f>IF(MONTH(dati_kum!AV$41)=1,dati_kum!AV53,dati_kum!AV53-dati_kum!AU53)</f>
        <v>1.5399999999999962E-4</v>
      </c>
    </row>
    <row r="16" spans="1:51" hidden="1">
      <c r="A16" s="120" t="s">
        <v>91</v>
      </c>
      <c r="B16" s="121">
        <v>22562</v>
      </c>
      <c r="C16" s="127">
        <f t="shared" si="1"/>
        <v>8.7325301204819183E-2</v>
      </c>
      <c r="D16" s="127">
        <f t="shared" ref="D16:D17" si="2">B16/B15-1</f>
        <v>1.6260528805008834E-2</v>
      </c>
      <c r="E16" s="128">
        <v>38386.186999999998</v>
      </c>
      <c r="F16" s="120"/>
      <c r="G16" s="12" t="s">
        <v>0</v>
      </c>
      <c r="H16" s="10">
        <f>IF(MONTH(dati_kum!E$41)=1,dati_kum!E54,dati_kum!E54-dati_kum!D54)</f>
        <v>31.370888000000001</v>
      </c>
      <c r="I16" s="10">
        <f>IF(MONTH(dati_kum!F$41)=1,dati_kum!F54,dati_kum!F54-dati_kum!E54)</f>
        <v>45.121068000000001</v>
      </c>
      <c r="J16" s="10">
        <f>IF(MONTH(dati_kum!G$41)=1,dati_kum!G54,dati_kum!G54-dati_kum!F54)</f>
        <v>35.264769000000001</v>
      </c>
      <c r="K16" s="10">
        <f>IF(MONTH(dati_kum!H$41)=1,dati_kum!H54,dati_kum!H54-dati_kum!G54)</f>
        <v>47.331129999999987</v>
      </c>
      <c r="L16" s="10">
        <f>IF(MONTH(dati_kum!I$41)=1,dati_kum!I54,dati_kum!I54-dati_kum!H54)</f>
        <v>194.13074499999999</v>
      </c>
      <c r="M16" s="10">
        <f>IF(MONTH(dati_kum!J$41)=1,dati_kum!J54,dati_kum!J54-dati_kum!I54)</f>
        <v>137.90323599999999</v>
      </c>
      <c r="N16" s="10">
        <f>IF(MONTH(dati_kum!K$41)=1,dati_kum!K54,dati_kum!K54-dati_kum!J54)</f>
        <v>43.569983000000036</v>
      </c>
      <c r="O16" s="10">
        <f>IF(MONTH(dati_kum!L$41)=1,dati_kum!L54,dati_kum!L54-dati_kum!K54)</f>
        <v>43.156872000000021</v>
      </c>
      <c r="P16" s="10">
        <f>IF(MONTH(dati_kum!M$41)=1,dati_kum!M54,dati_kum!M54-dati_kum!L54)</f>
        <v>57.070799999999963</v>
      </c>
      <c r="Q16" s="10">
        <f>IF(MONTH(dati_kum!N$41)=1,dati_kum!N54,dati_kum!N54-dati_kum!M54)</f>
        <v>48.487023000000022</v>
      </c>
      <c r="R16" s="10">
        <f>IF(MONTH(dati_kum!O$41)=1,dati_kum!O54,dati_kum!O54-dati_kum!N54)</f>
        <v>40.267897999999946</v>
      </c>
      <c r="S16" s="10">
        <f>IF(MONTH(dati_kum!P$41)=1,dati_kum!P54,dati_kum!P54-dati_kum!O54)</f>
        <v>50.335583000000042</v>
      </c>
      <c r="T16" s="10">
        <f>IF(MONTH(dati_kum!Q$41)=1,dati_kum!Q54,dati_kum!Q54-dati_kum!P54)</f>
        <v>57.283079000000001</v>
      </c>
      <c r="U16" s="10">
        <f>IF(MONTH(dati_kum!R$41)=1,dati_kum!R54,dati_kum!R54-dati_kum!Q54)</f>
        <v>46.204665000000006</v>
      </c>
      <c r="V16" s="10">
        <f>IF(MONTH(dati_kum!S$41)=1,dati_kum!S54,dati_kum!S54-dati_kum!R54)</f>
        <v>65.464437999999987</v>
      </c>
      <c r="W16" s="10">
        <f>IF(MONTH(dati_kum!T$41)=1,dati_kum!T54,dati_kum!T54-dati_kum!S54)</f>
        <v>67.048771000000016</v>
      </c>
      <c r="X16" s="10">
        <f>IF(MONTH(dati_kum!U$41)=1,dati_kum!U54,dati_kum!U54-dati_kum!T54)</f>
        <v>88.41471599999997</v>
      </c>
      <c r="Y16" s="10">
        <f>IF(MONTH(dati_kum!V$41)=1,dati_kum!V54,dati_kum!V54-dati_kum!U54)</f>
        <v>128.24976300000003</v>
      </c>
      <c r="Z16" s="10">
        <f>IF(MONTH(dati_kum!W$41)=1,dati_kum!W54,dati_kum!W54-dati_kum!V54)</f>
        <v>133.11235799999997</v>
      </c>
      <c r="AA16" s="10">
        <f>IF(MONTH(dati_kum!X$41)=1,dati_kum!X54,dati_kum!X54-dati_kum!W54)</f>
        <v>59.638622000000055</v>
      </c>
      <c r="AB16" s="10">
        <f>IF(MONTH(dati_kum!Y$41)=1,dati_kum!Y54,dati_kum!Y54-dati_kum!X54)</f>
        <v>41.622447999999963</v>
      </c>
      <c r="AC16" s="10">
        <f>IF(MONTH(dati_kum!Z$41)=1,dati_kum!Z54,dati_kum!Z54-dati_kum!Y54)</f>
        <v>49.702570000000037</v>
      </c>
      <c r="AD16" s="10">
        <f>IF(MONTH(dati_kum!AA$41)=1,dati_kum!AA54,dati_kum!AA54-dati_kum!Z54)</f>
        <v>59.671256999999969</v>
      </c>
      <c r="AE16" s="10">
        <f>IF(MONTH(dati_kum!AB$41)=1,dati_kum!AB54,dati_kum!AB54-dati_kum!AA54)</f>
        <v>51.171358999999939</v>
      </c>
      <c r="AF16" s="10">
        <f>IF(MONTH(dati_kum!AC$41)=1,dati_kum!AC54,dati_kum!AC54-dati_kum!AB54)</f>
        <v>46.895817000000001</v>
      </c>
      <c r="AG16" s="10">
        <f>IF(MONTH(dati_kum!AD$41)=1,dati_kum!AD54,dati_kum!AD54-dati_kum!AC54)</f>
        <v>55.444927999999997</v>
      </c>
      <c r="AH16" s="10">
        <f>IF(MONTH(dati_kum!AE$41)=1,dati_kum!AE54,dati_kum!AE54-dati_kum!AD54)</f>
        <v>53.78161399999999</v>
      </c>
      <c r="AI16" s="10">
        <f>IF(MONTH(dati_kum!AF$41)=1,dati_kum!AF54,dati_kum!AF54-dati_kum!AE54)</f>
        <v>77.237088999999997</v>
      </c>
      <c r="AJ16" s="10">
        <f>IF(MONTH(dati_kum!AG$41)=1,dati_kum!AG54,dati_kum!AG54-dati_kum!AF54)</f>
        <v>192.09222</v>
      </c>
      <c r="AK16" s="10">
        <f>IF(MONTH(dati_kum!AH$41)=1,dati_kum!AH54,dati_kum!AH54-dati_kum!AG54)</f>
        <v>237.32225699999998</v>
      </c>
      <c r="AL16" s="10">
        <f>IF(MONTH(dati_kum!AI$41)=1,dati_kum!AI54,dati_kum!AI54-dati_kum!AH54)</f>
        <v>86.506564000000026</v>
      </c>
      <c r="AM16" s="10">
        <f>IF(MONTH(dati_kum!AJ$41)=1,dati_kum!AJ54,dati_kum!AJ54-dati_kum!AI54)</f>
        <v>54.412139000000025</v>
      </c>
      <c r="AN16" s="10">
        <f>IF(MONTH(dati_kum!AK$41)=1,dati_kum!AK54,dati_kum!AK54-dati_kum!AJ54)</f>
        <v>54.637887999999975</v>
      </c>
      <c r="AO16" s="10">
        <f>IF(MONTH(dati_kum!AL$41)=1,dati_kum!AL54,dati_kum!AL54-dati_kum!AK54)</f>
        <v>62.36665000000005</v>
      </c>
      <c r="AP16" s="10">
        <f>IF(MONTH(dati_kum!AM$41)=1,dati_kum!AM54,dati_kum!AM54-dati_kum!AL54)</f>
        <v>85.156537999999955</v>
      </c>
      <c r="AQ16" s="10">
        <f>IF(MONTH(dati_kum!AN$41)=1,dati_kum!AN54,dati_kum!AN54-dati_kum!AM54)</f>
        <v>58.406102999999916</v>
      </c>
      <c r="AR16" s="10">
        <f>IF(MONTH(dati_kum!AO$41)=1,dati_kum!AO54,dati_kum!AO54-dati_kum!AN54)</f>
        <v>91.673743000000002</v>
      </c>
      <c r="AS16" s="10">
        <f>IF(MONTH(dati_kum!AP$41)=1,dati_kum!AP54,dati_kum!AP54-dati_kum!AO54)</f>
        <v>62.936035000000004</v>
      </c>
      <c r="AT16" s="10">
        <f>IF(MONTH(dati_kum!AQ$41)=1,dati_kum!AQ54,dati_kum!AQ54-dati_kum!AP54)</f>
        <v>48.128199999999993</v>
      </c>
      <c r="AU16" s="10">
        <f>IF(MONTH(dati_kum!AR$41)=1,dati_kum!AR54,dati_kum!AR54-dati_kum!AQ54)</f>
        <v>77.884473000000014</v>
      </c>
      <c r="AV16" s="10">
        <f>IF(MONTH(dati_kum!AS$41)=1,dati_kum!AS54,dati_kum!AS54-dati_kum!AR54)</f>
        <v>104.81848400000001</v>
      </c>
      <c r="AW16" s="10">
        <f>IF(MONTH(dati_kum!AT$41)=1,dati_kum!AT54,dati_kum!AT54-dati_kum!AS54)</f>
        <v>443.24760199999997</v>
      </c>
      <c r="AX16" s="10">
        <f>IF(MONTH(dati_kum!AU$41)=1,dati_kum!AU54,dati_kum!AU54-dati_kum!AT54)</f>
        <v>77.237887000000001</v>
      </c>
      <c r="AY16" s="10">
        <f>IF(MONTH(dati_kum!AV$41)=1,dati_kum!AV54,dati_kum!AV54-dati_kum!AU54)</f>
        <v>56.736381000000051</v>
      </c>
    </row>
    <row r="17" spans="1:51" hidden="1">
      <c r="A17" s="120" t="s">
        <v>92</v>
      </c>
      <c r="B17" s="121">
        <v>23311</v>
      </c>
      <c r="C17" s="127">
        <f t="shared" si="1"/>
        <v>0.1147721295012194</v>
      </c>
      <c r="D17" s="127">
        <f t="shared" si="2"/>
        <v>3.3197411576987745E-2</v>
      </c>
      <c r="E17" s="128">
        <v>38386.186999999998</v>
      </c>
      <c r="F17" s="120"/>
      <c r="G17" t="s">
        <v>18</v>
      </c>
      <c r="H17" s="10">
        <f>IF(MONTH(dati_kum!E$41)=1,dati_kum!E55,dati_kum!E55-dati_kum!D55)</f>
        <v>8.5820709999999991</v>
      </c>
      <c r="I17" s="10">
        <f>IF(MONTH(dati_kum!F$41)=1,dati_kum!F55,dati_kum!F55-dati_kum!E55)</f>
        <v>12.777868000000002</v>
      </c>
      <c r="J17" s="10">
        <f>IF(MONTH(dati_kum!G$41)=1,dati_kum!G55,dati_kum!G55-dati_kum!F55)</f>
        <v>6.1748699999999985</v>
      </c>
      <c r="K17" s="10">
        <f>IF(MONTH(dati_kum!H$41)=1,dati_kum!H55,dati_kum!H55-dati_kum!G55)</f>
        <v>9.0196520000000042</v>
      </c>
      <c r="L17" s="10">
        <f>IF(MONTH(dati_kum!I$41)=1,dati_kum!I55,dati_kum!I55-dati_kum!H55)</f>
        <v>152.675802</v>
      </c>
      <c r="M17" s="10">
        <f>IF(MONTH(dati_kum!J$41)=1,dati_kum!J55,dati_kum!J55-dati_kum!I55)</f>
        <v>99.403039000000007</v>
      </c>
      <c r="N17" s="10">
        <f>IF(MONTH(dati_kum!K$41)=1,dati_kum!K55,dati_kum!K55-dati_kum!J55)</f>
        <v>8.7238059999999678</v>
      </c>
      <c r="O17" s="10">
        <f>IF(MONTH(dati_kum!L$41)=1,dati_kum!L55,dati_kum!L55-dati_kum!K55)</f>
        <v>3.8182480000000396</v>
      </c>
      <c r="P17" s="10">
        <f>IF(MONTH(dati_kum!M$41)=1,dati_kum!M55,dati_kum!M55-dati_kum!L55)</f>
        <v>10.968881999999951</v>
      </c>
      <c r="Q17" s="10">
        <f>IF(MONTH(dati_kum!N$41)=1,dati_kum!N55,dati_kum!N55-dati_kum!M55)</f>
        <v>8.006020000000035</v>
      </c>
      <c r="R17" s="10">
        <f>IF(MONTH(dati_kum!O$41)=1,dati_kum!O55,dati_kum!O55-dati_kum!N55)</f>
        <v>10.300722000000007</v>
      </c>
      <c r="S17" s="10">
        <f>IF(MONTH(dati_kum!P$41)=1,dati_kum!P55,dati_kum!P55-dati_kum!O55)</f>
        <v>11.696295999999961</v>
      </c>
      <c r="T17" s="10">
        <f>IF(MONTH(dati_kum!Q$41)=1,dati_kum!Q55,dati_kum!Q55-dati_kum!P55)</f>
        <v>7.1279599999999999</v>
      </c>
      <c r="U17" s="10">
        <f>IF(MONTH(dati_kum!R$41)=1,dati_kum!R55,dati_kum!R55-dati_kum!Q55)</f>
        <v>8.9943170000000006</v>
      </c>
      <c r="V17" s="10">
        <f>IF(MONTH(dati_kum!S$41)=1,dati_kum!S55,dati_kum!S55-dati_kum!R55)</f>
        <v>33.527443000000005</v>
      </c>
      <c r="W17" s="10">
        <f>IF(MONTH(dati_kum!T$41)=1,dati_kum!T55,dati_kum!T55-dati_kum!S55)</f>
        <v>40.134985</v>
      </c>
      <c r="X17" s="10">
        <f>IF(MONTH(dati_kum!U$41)=1,dati_kum!U55,dati_kum!U55-dati_kum!T55)</f>
        <v>44.117368999999997</v>
      </c>
      <c r="Y17" s="10">
        <f>IF(MONTH(dati_kum!V$41)=1,dati_kum!V55,dati_kum!V55-dati_kum!U55)</f>
        <v>93.243961000000013</v>
      </c>
      <c r="Z17" s="10">
        <f>IF(MONTH(dati_kum!W$41)=1,dati_kum!W55,dati_kum!W55-dati_kum!V55)</f>
        <v>80.189503999999971</v>
      </c>
      <c r="AA17" s="10">
        <f>IF(MONTH(dati_kum!X$41)=1,dati_kum!X55,dati_kum!X55-dati_kum!W55)</f>
        <v>6.6646790000000351</v>
      </c>
      <c r="AB17" s="10">
        <f>IF(MONTH(dati_kum!Y$41)=1,dati_kum!Y55,dati_kum!Y55-dati_kum!X55)</f>
        <v>7.5581569999999942</v>
      </c>
      <c r="AC17" s="10">
        <f>IF(MONTH(dati_kum!Z$41)=1,dati_kum!Z55,dati_kum!Z55-dati_kum!Y55)</f>
        <v>8.8387250000000108</v>
      </c>
      <c r="AD17" s="10">
        <f>IF(MONTH(dati_kum!AA$41)=1,dati_kum!AA55,dati_kum!AA55-dati_kum!Z55)</f>
        <v>13.341292999999951</v>
      </c>
      <c r="AE17" s="10">
        <f>IF(MONTH(dati_kum!AB$41)=1,dati_kum!AB55,dati_kum!AB55-dati_kum!AA55)</f>
        <v>9.7057060000000206</v>
      </c>
      <c r="AF17" s="10">
        <f>IF(MONTH(dati_kum!AC$41)=1,dati_kum!AC55,dati_kum!AC55-dati_kum!AB55)</f>
        <v>14.596113000000001</v>
      </c>
      <c r="AG17" s="10">
        <f>IF(MONTH(dati_kum!AD$41)=1,dati_kum!AD55,dati_kum!AD55-dati_kum!AC55)</f>
        <v>15.343929999999999</v>
      </c>
      <c r="AH17" s="10">
        <f>IF(MONTH(dati_kum!AE$41)=1,dati_kum!AE55,dati_kum!AE55-dati_kum!AD55)</f>
        <v>14.984958000000002</v>
      </c>
      <c r="AI17" s="10">
        <f>IF(MONTH(dati_kum!AF$41)=1,dati_kum!AF55,dati_kum!AF55-dati_kum!AE55)</f>
        <v>33.272044999999999</v>
      </c>
      <c r="AJ17" s="10">
        <f>IF(MONTH(dati_kum!AG$41)=1,dati_kum!AG55,dati_kum!AG55-dati_kum!AF55)</f>
        <v>155.07218599999999</v>
      </c>
      <c r="AK17" s="10">
        <f>IF(MONTH(dati_kum!AH$41)=1,dati_kum!AH55,dati_kum!AH55-dati_kum!AG55)</f>
        <v>204.78137700000002</v>
      </c>
      <c r="AL17" s="10">
        <f>IF(MONTH(dati_kum!AI$41)=1,dati_kum!AI55,dati_kum!AI55-dati_kum!AH55)</f>
        <v>16.098201000000017</v>
      </c>
      <c r="AM17" s="10">
        <f>IF(MONTH(dati_kum!AJ$41)=1,dati_kum!AJ55,dati_kum!AJ55-dati_kum!AI55)</f>
        <v>15.440999999999974</v>
      </c>
      <c r="AN17" s="10">
        <f>IF(MONTH(dati_kum!AK$41)=1,dati_kum!AK55,dati_kum!AK55-dati_kum!AJ55)</f>
        <v>16.41617500000001</v>
      </c>
      <c r="AO17" s="10">
        <f>IF(MONTH(dati_kum!AL$41)=1,dati_kum!AL55,dati_kum!AL55-dati_kum!AK55)</f>
        <v>21.327839999999981</v>
      </c>
      <c r="AP17" s="10">
        <f>IF(MONTH(dati_kum!AM$41)=1,dati_kum!AM55,dati_kum!AM55-dati_kum!AL55)</f>
        <v>40.695365999999979</v>
      </c>
      <c r="AQ17" s="10">
        <f>IF(MONTH(dati_kum!AN$41)=1,dati_kum!AN55,dati_kum!AN55-dati_kum!AM55)</f>
        <v>16.369668000000047</v>
      </c>
      <c r="AR17" s="10">
        <f>IF(MONTH(dati_kum!AO$41)=1,dati_kum!AO55,dati_kum!AO55-dati_kum!AN55)</f>
        <v>23.505492</v>
      </c>
      <c r="AS17" s="10">
        <f>IF(MONTH(dati_kum!AP$41)=1,dati_kum!AP55,dati_kum!AP55-dati_kum!AO55)</f>
        <v>18.80349</v>
      </c>
      <c r="AT17" s="10">
        <f>IF(MONTH(dati_kum!AQ$41)=1,dati_kum!AQ55,dati_kum!AQ55-dati_kum!AP55)</f>
        <v>19.249606999999997</v>
      </c>
      <c r="AU17" s="10">
        <f>IF(MONTH(dati_kum!AR$41)=1,dati_kum!AR55,dati_kum!AR55-dati_kum!AQ55)</f>
        <v>23.910487000000003</v>
      </c>
      <c r="AV17" s="10">
        <f>IF(MONTH(dati_kum!AS$41)=1,dati_kum!AS55,dati_kum!AS55-dati_kum!AR55)</f>
        <v>40.516490000000005</v>
      </c>
      <c r="AW17" s="10">
        <f>IF(MONTH(dati_kum!AT$41)=1,dati_kum!AT55,dati_kum!AT55-dati_kum!AS55)</f>
        <v>414.134522</v>
      </c>
      <c r="AX17" s="10">
        <f>IF(MONTH(dati_kum!AU$41)=1,dati_kum!AU55,dati_kum!AU55-dati_kum!AT55)</f>
        <v>17.321495000000027</v>
      </c>
      <c r="AY17" s="10">
        <f>IF(MONTH(dati_kum!AV$41)=1,dati_kum!AV55,dati_kum!AV55-dati_kum!AU55)</f>
        <v>20.193925999999919</v>
      </c>
    </row>
    <row r="18" spans="1:51" hidden="1">
      <c r="A18" s="120" t="s">
        <v>93</v>
      </c>
      <c r="B18" s="121">
        <v>23831</v>
      </c>
      <c r="C18" s="127">
        <f t="shared" si="1"/>
        <v>0.12991323313261582</v>
      </c>
      <c r="D18" s="127">
        <f t="shared" ref="D18:D19" si="3">B18/B17-1</f>
        <v>2.2307065333962539E-2</v>
      </c>
      <c r="E18" s="128">
        <v>38386.186999999998</v>
      </c>
      <c r="F18" s="120"/>
      <c r="G18" t="s">
        <v>17</v>
      </c>
      <c r="H18" s="10">
        <f>IF(MONTH(dati_kum!E$41)=1,dati_kum!E56,dati_kum!E56-dati_kum!D56)</f>
        <v>12.152003000000001</v>
      </c>
      <c r="I18" s="10">
        <f>IF(MONTH(dati_kum!F$41)=1,dati_kum!F56,dati_kum!F56-dati_kum!E56)</f>
        <v>10.486874999999998</v>
      </c>
      <c r="J18" s="10">
        <f>IF(MONTH(dati_kum!G$41)=1,dati_kum!G56,dati_kum!G56-dati_kum!F56)</f>
        <v>12.407099000000002</v>
      </c>
      <c r="K18" s="10">
        <f>IF(MONTH(dati_kum!H$41)=1,dati_kum!H56,dati_kum!H56-dati_kum!G56)</f>
        <v>15.049543</v>
      </c>
      <c r="L18" s="10">
        <f>IF(MONTH(dati_kum!I$41)=1,dati_kum!I56,dati_kum!I56-dati_kum!H56)</f>
        <v>12.569699999999997</v>
      </c>
      <c r="M18" s="10">
        <f>IF(MONTH(dati_kum!J$41)=1,dati_kum!J56,dati_kum!J56-dati_kum!I56)</f>
        <v>12.822093000000002</v>
      </c>
      <c r="N18" s="10">
        <f>IF(MONTH(dati_kum!K$41)=1,dati_kum!K56,dati_kum!K56-dati_kum!J56)</f>
        <v>15.575290999999993</v>
      </c>
      <c r="O18" s="10">
        <f>IF(MONTH(dati_kum!L$41)=1,dati_kum!L56,dati_kum!L56-dati_kum!K56)</f>
        <v>14.706833000000003</v>
      </c>
      <c r="P18" s="10">
        <f>IF(MONTH(dati_kum!M$41)=1,dati_kum!M56,dati_kum!M56-dati_kum!L56)</f>
        <v>14.053639000000004</v>
      </c>
      <c r="Q18" s="10">
        <f>IF(MONTH(dati_kum!N$41)=1,dati_kum!N56,dati_kum!N56-dati_kum!M56)</f>
        <v>14.090000999999987</v>
      </c>
      <c r="R18" s="10">
        <f>IF(MONTH(dati_kum!O$41)=1,dati_kum!O56,dati_kum!O56-dati_kum!N56)</f>
        <v>13.384785000000022</v>
      </c>
      <c r="S18" s="10">
        <f>IF(MONTH(dati_kum!P$41)=1,dati_kum!P56,dati_kum!P56-dati_kum!O56)</f>
        <v>14.732171999999991</v>
      </c>
      <c r="T18" s="10">
        <f>IF(MONTH(dati_kum!Q$41)=1,dati_kum!Q56,dati_kum!Q56-dati_kum!P56)</f>
        <v>12.354480000000001</v>
      </c>
      <c r="U18" s="10">
        <f>IF(MONTH(dati_kum!R$41)=1,dati_kum!R56,dati_kum!R56-dati_kum!Q56)</f>
        <v>12.066961999999998</v>
      </c>
      <c r="V18" s="10">
        <f>IF(MONTH(dati_kum!S$41)=1,dati_kum!S56,dati_kum!S56-dati_kum!R56)</f>
        <v>14.342818999999999</v>
      </c>
      <c r="W18" s="10">
        <f>IF(MONTH(dati_kum!T$41)=1,dati_kum!T56,dati_kum!T56-dati_kum!S56)</f>
        <v>16.285201000000001</v>
      </c>
      <c r="X18" s="10">
        <f>IF(MONTH(dati_kum!U$41)=1,dati_kum!U56,dati_kum!U56-dati_kum!T56)</f>
        <v>13.091991</v>
      </c>
      <c r="Y18" s="10">
        <f>IF(MONTH(dati_kum!V$41)=1,dati_kum!V56,dati_kum!V56-dati_kum!U56)</f>
        <v>13.994406999999995</v>
      </c>
      <c r="Z18" s="10">
        <f>IF(MONTH(dati_kum!W$41)=1,dati_kum!W56,dati_kum!W56-dati_kum!V56)</f>
        <v>16.362363999999999</v>
      </c>
      <c r="AA18" s="10">
        <f>IF(MONTH(dati_kum!X$41)=1,dati_kum!X56,dati_kum!X56-dati_kum!W56)</f>
        <v>17.195840000000004</v>
      </c>
      <c r="AB18" s="10">
        <f>IF(MONTH(dati_kum!Y$41)=1,dati_kum!Y56,dati_kum!Y56-dati_kum!X56)</f>
        <v>15.323931000000016</v>
      </c>
      <c r="AC18" s="10">
        <f>IF(MONTH(dati_kum!Z$41)=1,dati_kum!Z56,dati_kum!Z56-dati_kum!Y56)</f>
        <v>15.394552999999974</v>
      </c>
      <c r="AD18" s="10">
        <f>IF(MONTH(dati_kum!AA$41)=1,dati_kum!AA56,dati_kum!AA56-dati_kum!Z56)</f>
        <v>15.687682000000024</v>
      </c>
      <c r="AE18" s="10">
        <f>IF(MONTH(dati_kum!AB$41)=1,dati_kum!AB56,dati_kum!AB56-dati_kum!AA56)</f>
        <v>13.69533899999999</v>
      </c>
      <c r="AF18" s="10">
        <f>IF(MONTH(dati_kum!AC$41)=1,dati_kum!AC56,dati_kum!AC56-dati_kum!AB56)</f>
        <v>13.999089</v>
      </c>
      <c r="AG18" s="10">
        <f>IF(MONTH(dati_kum!AD$41)=1,dati_kum!AD56,dati_kum!AD56-dati_kum!AC56)</f>
        <v>16.199581000000002</v>
      </c>
      <c r="AH18" s="10">
        <f>IF(MONTH(dati_kum!AE$41)=1,dati_kum!AE56,dati_kum!AE56-dati_kum!AD56)</f>
        <v>18.621668999999997</v>
      </c>
      <c r="AI18" s="10">
        <f>IF(MONTH(dati_kum!AF$41)=1,dati_kum!AF56,dati_kum!AF56-dati_kum!AE56)</f>
        <v>20.080298000000006</v>
      </c>
      <c r="AJ18" s="10">
        <f>IF(MONTH(dati_kum!AG$41)=1,dati_kum!AG56,dati_kum!AG56-dati_kum!AF56)</f>
        <v>17.148184000000001</v>
      </c>
      <c r="AK18" s="10">
        <f>IF(MONTH(dati_kum!AH$41)=1,dati_kum!AH56,dati_kum!AH56-dati_kum!AG56)</f>
        <v>17.785099000000002</v>
      </c>
      <c r="AL18" s="10">
        <f>IF(MONTH(dati_kum!AI$41)=1,dati_kum!AI56,dati_kum!AI56-dati_kum!AH56)</f>
        <v>19.501475999999997</v>
      </c>
      <c r="AM18" s="10">
        <f>IF(MONTH(dati_kum!AJ$41)=1,dati_kum!AJ56,dati_kum!AJ56-dati_kum!AI56)</f>
        <v>21.793136000000004</v>
      </c>
      <c r="AN18" s="10">
        <f>IF(MONTH(dati_kum!AK$41)=1,dati_kum!AK56,dati_kum!AK56-dati_kum!AJ56)</f>
        <v>19.961528999999985</v>
      </c>
      <c r="AO18" s="10">
        <f>IF(MONTH(dati_kum!AL$41)=1,dati_kum!AL56,dati_kum!AL56-dati_kum!AK56)</f>
        <v>22.048809000000006</v>
      </c>
      <c r="AP18" s="10">
        <f>IF(MONTH(dati_kum!AM$41)=1,dati_kum!AM56,dati_kum!AM56-dati_kum!AL56)</f>
        <v>18.907011000000011</v>
      </c>
      <c r="AQ18" s="10">
        <f>IF(MONTH(dati_kum!AN$41)=1,dati_kum!AN56,dati_kum!AN56-dati_kum!AM56)</f>
        <v>19.113446999999979</v>
      </c>
      <c r="AR18" s="10">
        <f>IF(MONTH(dati_kum!AO$41)=1,dati_kum!AO56,dati_kum!AO56-dati_kum!AN56)</f>
        <v>44.49897</v>
      </c>
      <c r="AS18" s="10">
        <f>IF(MONTH(dati_kum!AP$41)=1,dati_kum!AP56,dati_kum!AP56-dati_kum!AO56)</f>
        <v>12.176357000000003</v>
      </c>
      <c r="AT18" s="10">
        <f>IF(MONTH(dati_kum!AQ$41)=1,dati_kum!AQ56,dati_kum!AQ56-dati_kum!AP56)</f>
        <v>11.279238999999997</v>
      </c>
      <c r="AU18" s="10">
        <f>IF(MONTH(dati_kum!AR$41)=1,dati_kum!AR56,dati_kum!AR56-dati_kum!AQ56)</f>
        <v>38.940308000000002</v>
      </c>
      <c r="AV18" s="10">
        <f>IF(MONTH(dati_kum!AS$41)=1,dati_kum!AS56,dati_kum!AS56-dati_kum!AR56)</f>
        <v>12.618069000000006</v>
      </c>
      <c r="AW18" s="10">
        <f>IF(MONTH(dati_kum!AT$41)=1,dati_kum!AT56,dati_kum!AT56-dati_kum!AS56)</f>
        <v>11.654250999999988</v>
      </c>
      <c r="AX18" s="10">
        <f>IF(MONTH(dati_kum!AU$41)=1,dati_kum!AU56,dati_kum!AU56-dati_kum!AT56)</f>
        <v>40.696687999999995</v>
      </c>
      <c r="AY18" s="10">
        <f>IF(MONTH(dati_kum!AV$41)=1,dati_kum!AV56,dati_kum!AV56-dati_kum!AU56)</f>
        <v>12.121261000000004</v>
      </c>
    </row>
    <row r="19" spans="1:51" hidden="1">
      <c r="A19" s="120" t="s">
        <v>94</v>
      </c>
      <c r="B19" s="121">
        <v>24773</v>
      </c>
      <c r="C19" s="127">
        <f t="shared" si="1"/>
        <v>0.16853773584905651</v>
      </c>
      <c r="D19" s="127">
        <f t="shared" si="3"/>
        <v>3.9528345432420009E-2</v>
      </c>
      <c r="E19" s="128">
        <v>38386.186999999998</v>
      </c>
      <c r="F19" s="120"/>
      <c r="G19" t="s">
        <v>19</v>
      </c>
      <c r="H19" s="10">
        <f>IF(MONTH(dati_kum!E$41)=1,dati_kum!E57,dati_kum!E57-dati_kum!D57)</f>
        <v>2.8099280000000002</v>
      </c>
      <c r="I19" s="10">
        <f>IF(MONTH(dati_kum!F$41)=1,dati_kum!F57,dati_kum!F57-dati_kum!E57)</f>
        <v>2.3445640000000001</v>
      </c>
      <c r="J19" s="10">
        <f>IF(MONTH(dati_kum!G$41)=1,dati_kum!G57,dati_kum!G57-dati_kum!F57)</f>
        <v>3.6692349999999996</v>
      </c>
      <c r="K19" s="10">
        <f>IF(MONTH(dati_kum!H$41)=1,dati_kum!H57,dati_kum!H57-dati_kum!G57)</f>
        <v>5.3497819999999994</v>
      </c>
      <c r="L19" s="10">
        <f>IF(MONTH(dati_kum!I$41)=1,dati_kum!I57,dati_kum!I57-dati_kum!H57)</f>
        <v>2.6756250000000001</v>
      </c>
      <c r="M19" s="10">
        <f>IF(MONTH(dati_kum!J$41)=1,dati_kum!J57,dati_kum!J57-dati_kum!I57)</f>
        <v>2.7130790000000005</v>
      </c>
      <c r="N19" s="10">
        <f>IF(MONTH(dati_kum!K$41)=1,dati_kum!K57,dati_kum!K57-dati_kum!J57)</f>
        <v>3.5789159999999995</v>
      </c>
      <c r="O19" s="10">
        <f>IF(MONTH(dati_kum!L$41)=1,dati_kum!L57,dati_kum!L57-dati_kum!K57)</f>
        <v>4.153772</v>
      </c>
      <c r="P19" s="10">
        <f>IF(MONTH(dati_kum!M$41)=1,dati_kum!M57,dati_kum!M57-dati_kum!L57)</f>
        <v>4.2092360000000006</v>
      </c>
      <c r="Q19" s="10">
        <f>IF(MONTH(dati_kum!N$41)=1,dati_kum!N57,dati_kum!N57-dati_kum!M57)</f>
        <v>3.6824820000000003</v>
      </c>
      <c r="R19" s="10">
        <f>IF(MONTH(dati_kum!O$41)=1,dati_kum!O57,dati_kum!O57-dati_kum!N57)</f>
        <v>3.1711349999999996</v>
      </c>
      <c r="S19" s="10">
        <f>IF(MONTH(dati_kum!P$41)=1,dati_kum!P57,dati_kum!P57-dati_kum!O57)</f>
        <v>3.4131690000000035</v>
      </c>
      <c r="T19" s="10">
        <f>IF(MONTH(dati_kum!Q$41)=1,dati_kum!Q57,dati_kum!Q57-dati_kum!P57)</f>
        <v>2.7620490000000002</v>
      </c>
      <c r="U19" s="10">
        <f>IF(MONTH(dati_kum!R$41)=1,dati_kum!R57,dati_kum!R57-dati_kum!Q57)</f>
        <v>2.7648269999999995</v>
      </c>
      <c r="V19" s="10">
        <f>IF(MONTH(dati_kum!S$41)=1,dati_kum!S57,dati_kum!S57-dati_kum!R57)</f>
        <v>3.5711349999999999</v>
      </c>
      <c r="W19" s="10">
        <f>IF(MONTH(dati_kum!T$41)=1,dati_kum!T57,dati_kum!T57-dati_kum!S57)</f>
        <v>2.9536010000000008</v>
      </c>
      <c r="X19" s="10">
        <f>IF(MONTH(dati_kum!U$41)=1,dati_kum!U57,dati_kum!U57-dati_kum!T57)</f>
        <v>6.4980819999999984</v>
      </c>
      <c r="Y19" s="10">
        <f>IF(MONTH(dati_kum!V$41)=1,dati_kum!V57,dati_kum!V57-dati_kum!U57)</f>
        <v>3.4923820000000028</v>
      </c>
      <c r="Z19" s="10">
        <f>IF(MONTH(dati_kum!W$41)=1,dati_kum!W57,dati_kum!W57-dati_kum!V57)</f>
        <v>3.3841139999999967</v>
      </c>
      <c r="AA19" s="10">
        <f>IF(MONTH(dati_kum!X$41)=1,dati_kum!X57,dati_kum!X57-dati_kum!W57)</f>
        <v>11.569094</v>
      </c>
      <c r="AB19" s="10">
        <f>IF(MONTH(dati_kum!Y$41)=1,dati_kum!Y57,dati_kum!Y57-dati_kum!X57)</f>
        <v>3.7378210000000038</v>
      </c>
      <c r="AC19" s="10">
        <f>IF(MONTH(dati_kum!Z$41)=1,dati_kum!Z57,dati_kum!Z57-dati_kum!Y57)</f>
        <v>3.4253509999999991</v>
      </c>
      <c r="AD19" s="10">
        <f>IF(MONTH(dati_kum!AA$41)=1,dati_kum!AA57,dati_kum!AA57-dati_kum!Z57)</f>
        <v>3.8272240000000011</v>
      </c>
      <c r="AE19" s="10">
        <f>IF(MONTH(dati_kum!AB$41)=1,dati_kum!AB57,dati_kum!AB57-dati_kum!AA57)</f>
        <v>2.6150650000000013</v>
      </c>
      <c r="AF19" s="10">
        <f>IF(MONTH(dati_kum!AC$41)=1,dati_kum!AC57,dati_kum!AC57-dati_kum!AB57)</f>
        <v>2.7800250000000002</v>
      </c>
      <c r="AG19" s="10">
        <f>IF(MONTH(dati_kum!AD$41)=1,dati_kum!AD57,dati_kum!AD57-dati_kum!AC57)</f>
        <v>2.7799689999999995</v>
      </c>
      <c r="AH19" s="10">
        <f>IF(MONTH(dati_kum!AE$41)=1,dati_kum!AE57,dati_kum!AE57-dati_kum!AD57)</f>
        <v>3.6786360000000009</v>
      </c>
      <c r="AI19" s="10">
        <f>IF(MONTH(dati_kum!AF$41)=1,dati_kum!AF57,dati_kum!AF57-dati_kum!AE57)</f>
        <v>2.855912</v>
      </c>
      <c r="AJ19" s="10">
        <f>IF(MONTH(dati_kum!AG$41)=1,dati_kum!AG57,dati_kum!AG57-dati_kum!AF57)</f>
        <v>3.7256889999999991</v>
      </c>
      <c r="AK19" s="10">
        <f>IF(MONTH(dati_kum!AH$41)=1,dati_kum!AH57,dati_kum!AH57-dati_kum!AG57)</f>
        <v>3.3854600000000019</v>
      </c>
      <c r="AL19" s="10">
        <f>IF(MONTH(dati_kum!AI$41)=1,dati_kum!AI57,dati_kum!AI57-dati_kum!AH57)</f>
        <v>4.2384349999999991</v>
      </c>
      <c r="AM19" s="10">
        <f>IF(MONTH(dati_kum!AJ$41)=1,dati_kum!AJ57,dati_kum!AJ57-dati_kum!AI57)</f>
        <v>3.615950999999999</v>
      </c>
      <c r="AN19" s="10">
        <f>IF(MONTH(dati_kum!AK$41)=1,dati_kum!AK57,dati_kum!AK57-dati_kum!AJ57)</f>
        <v>3.4520300000000006</v>
      </c>
      <c r="AO19" s="10">
        <f>IF(MONTH(dati_kum!AL$41)=1,dati_kum!AL57,dati_kum!AL57-dati_kum!AK57)</f>
        <v>4.269795000000002</v>
      </c>
      <c r="AP19" s="10">
        <f>IF(MONTH(dati_kum!AM$41)=1,dati_kum!AM57,dati_kum!AM57-dati_kum!AL57)</f>
        <v>4.4745929999999987</v>
      </c>
      <c r="AQ19" s="10">
        <f>IF(MONTH(dati_kum!AN$41)=1,dati_kum!AN57,dati_kum!AN57-dati_kum!AM57)</f>
        <v>5.3088599999999957</v>
      </c>
      <c r="AR19" s="10">
        <f>IF(MONTH(dati_kum!AO$41)=1,dati_kum!AO57,dati_kum!AO57-dati_kum!AN57)</f>
        <v>3.1883469999999998</v>
      </c>
      <c r="AS19" s="10">
        <f>IF(MONTH(dati_kum!AP$41)=1,dati_kum!AP57,dati_kum!AP57-dati_kum!AO57)</f>
        <v>6.8329550000000001</v>
      </c>
      <c r="AT19" s="10">
        <f>IF(MONTH(dati_kum!AQ$41)=1,dati_kum!AQ57,dati_kum!AQ57-dati_kum!AP57)</f>
        <v>3.6207180000000001</v>
      </c>
      <c r="AU19" s="10">
        <f>IF(MONTH(dati_kum!AR$41)=1,dati_kum!AR57,dati_kum!AR57-dati_kum!AQ57)</f>
        <v>4.2122970000000013</v>
      </c>
      <c r="AV19" s="10">
        <f>IF(MONTH(dati_kum!AS$41)=1,dati_kum!AS57,dati_kum!AS57-dati_kum!AR57)</f>
        <v>3.8806309999999975</v>
      </c>
      <c r="AW19" s="10">
        <f>IF(MONTH(dati_kum!AT$41)=1,dati_kum!AT57,dati_kum!AT57-dati_kum!AS57)</f>
        <v>3.7669530000000009</v>
      </c>
      <c r="AX19" s="10">
        <f>IF(MONTH(dati_kum!AU$41)=1,dati_kum!AU57,dati_kum!AU57-dati_kum!AT57)</f>
        <v>5.7757620000000003</v>
      </c>
      <c r="AY19" s="10">
        <f>IF(MONTH(dati_kum!AV$41)=1,dati_kum!AV57,dati_kum!AV57-dati_kum!AU57)</f>
        <v>4.281881000000002</v>
      </c>
    </row>
    <row r="20" spans="1:51" hidden="1">
      <c r="A20" s="120" t="s">
        <v>97</v>
      </c>
      <c r="B20" s="121">
        <v>25373</v>
      </c>
      <c r="C20" s="127">
        <f t="shared" si="1"/>
        <v>0.19340576642679075</v>
      </c>
      <c r="D20" s="127">
        <f>B20/B19-1</f>
        <v>2.4219916844952172E-2</v>
      </c>
      <c r="E20" s="128">
        <v>38386.186999999998</v>
      </c>
      <c r="F20" s="120"/>
      <c r="G20" t="s">
        <v>4</v>
      </c>
      <c r="H20" s="10">
        <f>IF(MONTH(dati_kum!E$41)=1,dati_kum!E58,dati_kum!E58-dati_kum!D58)</f>
        <v>1.4605969999999999</v>
      </c>
      <c r="I20" s="10">
        <f>IF(MONTH(dati_kum!F$41)=1,dati_kum!F58,dati_kum!F58-dati_kum!E58)</f>
        <v>8.1051090000000006</v>
      </c>
      <c r="J20" s="10">
        <f>IF(MONTH(dati_kum!G$41)=1,dati_kum!G58,dati_kum!G58-dati_kum!F58)</f>
        <v>3.1239650000000001</v>
      </c>
      <c r="K20" s="10">
        <f>IF(MONTH(dati_kum!H$41)=1,dati_kum!H58,dati_kum!H58-dati_kum!G58)</f>
        <v>5.4350899999999989</v>
      </c>
      <c r="L20" s="10">
        <f>IF(MONTH(dati_kum!I$41)=1,dati_kum!I58,dati_kum!I58-dati_kum!H58)</f>
        <v>11.304331000000001</v>
      </c>
      <c r="M20" s="10">
        <f>IF(MONTH(dati_kum!J$41)=1,dati_kum!J58,dati_kum!J58-dati_kum!I58)</f>
        <v>7.8323080000000012</v>
      </c>
      <c r="N20" s="10">
        <f>IF(MONTH(dati_kum!K$41)=1,dati_kum!K58,dati_kum!K58-dati_kum!J58)</f>
        <v>7.8715559999999982</v>
      </c>
      <c r="O20" s="10">
        <f>IF(MONTH(dati_kum!L$41)=1,dati_kum!L58,dati_kum!L58-dati_kum!K58)</f>
        <v>8.0598579999999984</v>
      </c>
      <c r="P20" s="10">
        <f>IF(MONTH(dati_kum!M$41)=1,dati_kum!M58,dati_kum!M58-dati_kum!L58)</f>
        <v>17.174411000000006</v>
      </c>
      <c r="Q20" s="10">
        <f>IF(MONTH(dati_kum!N$41)=1,dati_kum!N58,dati_kum!N58-dati_kum!M58)</f>
        <v>12.53506999999999</v>
      </c>
      <c r="R20" s="10">
        <f>IF(MONTH(dati_kum!O$41)=1,dati_kum!O58,dati_kum!O58-dati_kum!N58)</f>
        <v>1.4462600000000094</v>
      </c>
      <c r="S20" s="10">
        <f>IF(MONTH(dati_kum!P$41)=1,dati_kum!P58,dati_kum!P58-dati_kum!O58)</f>
        <v>9.9518119999999897</v>
      </c>
      <c r="T20" s="10">
        <f>IF(MONTH(dati_kum!Q$41)=1,dati_kum!Q58,dati_kum!Q58-dati_kum!P58)</f>
        <v>2.2809680000000001</v>
      </c>
      <c r="U20" s="10">
        <f>IF(MONTH(dati_kum!R$41)=1,dati_kum!R58,dati_kum!R58-dati_kum!Q58)</f>
        <v>13.283596000000001</v>
      </c>
      <c r="V20" s="10">
        <f>IF(MONTH(dati_kum!S$41)=1,dati_kum!S58,dati_kum!S58-dati_kum!R58)</f>
        <v>7.748933000000001</v>
      </c>
      <c r="W20" s="10">
        <f>IF(MONTH(dati_kum!T$41)=1,dati_kum!T58,dati_kum!T58-dati_kum!S58)</f>
        <v>2.2508819999999972</v>
      </c>
      <c r="X20" s="10">
        <f>IF(MONTH(dati_kum!U$41)=1,dati_kum!U58,dati_kum!U58-dati_kum!T58)</f>
        <v>12.505989000000003</v>
      </c>
      <c r="Y20" s="10">
        <f>IF(MONTH(dati_kum!V$41)=1,dati_kum!V58,dati_kum!V58-dati_kum!U58)</f>
        <v>8.4323289999999957</v>
      </c>
      <c r="Z20" s="10">
        <f>IF(MONTH(dati_kum!W$41)=1,dati_kum!W58,dati_kum!W58-dati_kum!V58)</f>
        <v>24.079157000000009</v>
      </c>
      <c r="AA20" s="10">
        <f>IF(MONTH(dati_kum!X$41)=1,dati_kum!X58,dati_kum!X58-dati_kum!W58)</f>
        <v>3.4816059999999993</v>
      </c>
      <c r="AB20" s="10">
        <f>IF(MONTH(dati_kum!Y$41)=1,dati_kum!Y58,dati_kum!Y58-dati_kum!X58)</f>
        <v>4.6083069999999964</v>
      </c>
      <c r="AC20" s="10">
        <f>IF(MONTH(dati_kum!Z$41)=1,dati_kum!Z58,dati_kum!Z58-dati_kum!Y58)</f>
        <v>9.9111070000000012</v>
      </c>
      <c r="AD20" s="10">
        <f>IF(MONTH(dati_kum!AA$41)=1,dati_kum!AA58,dati_kum!AA58-dati_kum!Z58)</f>
        <v>6.230086</v>
      </c>
      <c r="AE20" s="10">
        <f>IF(MONTH(dati_kum!AB$41)=1,dati_kum!AB58,dati_kum!AB58-dati_kum!AA58)</f>
        <v>10.985894000000002</v>
      </c>
      <c r="AF20" s="10">
        <f>IF(MONTH(dati_kum!AC$41)=1,dati_kum!AC58,dati_kum!AC58-dati_kum!AB58)</f>
        <v>5.8013170000000001</v>
      </c>
      <c r="AG20" s="10">
        <f>IF(MONTH(dati_kum!AD$41)=1,dati_kum!AD58,dati_kum!AD58-dati_kum!AC58)</f>
        <v>6.2663149999999996</v>
      </c>
      <c r="AH20" s="10">
        <f>IF(MONTH(dati_kum!AE$41)=1,dati_kum!AE58,dati_kum!AE58-dati_kum!AD58)</f>
        <v>5.4064170000000011</v>
      </c>
      <c r="AI20" s="10">
        <f>IF(MONTH(dati_kum!AF$41)=1,dati_kum!AF58,dati_kum!AF58-dati_kum!AE58)</f>
        <v>13.342513</v>
      </c>
      <c r="AJ20" s="10">
        <f>IF(MONTH(dati_kum!AG$41)=1,dati_kum!AG58,dati_kum!AG58-dati_kum!AF58)</f>
        <v>5.1163920000000012</v>
      </c>
      <c r="AK20" s="10">
        <f>IF(MONTH(dati_kum!AH$41)=1,dati_kum!AH58,dati_kum!AH58-dati_kum!AG58)</f>
        <v>2.7303280000000001</v>
      </c>
      <c r="AL20" s="10">
        <f>IF(MONTH(dati_kum!AI$41)=1,dati_kum!AI58,dati_kum!AI58-dati_kum!AH58)</f>
        <v>36.861651000000002</v>
      </c>
      <c r="AM20" s="10">
        <f>IF(MONTH(dati_kum!AJ$41)=1,dati_kum!AJ58,dati_kum!AJ58-dati_kum!AI58)</f>
        <v>2.3491750000000025</v>
      </c>
      <c r="AN20" s="10">
        <f>IF(MONTH(dati_kum!AK$41)=1,dati_kum!AK58,dati_kum!AK58-dati_kum!AJ58)</f>
        <v>4.0498279999999909</v>
      </c>
      <c r="AO20" s="10">
        <f>IF(MONTH(dati_kum!AL$41)=1,dati_kum!AL58,dati_kum!AL58-dati_kum!AK58)</f>
        <v>0.15813400000000399</v>
      </c>
      <c r="AP20" s="10">
        <f>IF(MONTH(dati_kum!AM$41)=1,dati_kum!AM58,dati_kum!AM58-dati_kum!AL58)</f>
        <v>4.643219000000002</v>
      </c>
      <c r="AQ20" s="10">
        <f>IF(MONTH(dati_kum!AN$41)=1,dati_kum!AN58,dati_kum!AN58-dati_kum!AM58)</f>
        <v>4.0549749999999989</v>
      </c>
      <c r="AR20" s="10">
        <f>IF(MONTH(dati_kum!AO$41)=1,dati_kum!AO58,dati_kum!AO58-dati_kum!AN58)</f>
        <v>6.5274910000000004</v>
      </c>
      <c r="AS20" s="10">
        <f>IF(MONTH(dati_kum!AP$41)=1,dati_kum!AP58,dati_kum!AP58-dati_kum!AO58)</f>
        <v>9.8163299999999971</v>
      </c>
      <c r="AT20" s="10">
        <f>IF(MONTH(dati_kum!AQ$41)=1,dati_kum!AQ58,dati_kum!AQ58-dati_kum!AP58)</f>
        <v>3.6173350000000006</v>
      </c>
      <c r="AU20" s="10">
        <f>IF(MONTH(dati_kum!AR$41)=1,dati_kum!AR58,dati_kum!AR58-dati_kum!AQ58)</f>
        <v>1.503387</v>
      </c>
      <c r="AV20" s="10">
        <f>IF(MONTH(dati_kum!AS$41)=1,dati_kum!AS58,dati_kum!AS58-dati_kum!AR58)</f>
        <v>39.396753000000004</v>
      </c>
      <c r="AW20" s="10">
        <f>IF(MONTH(dati_kum!AT$41)=1,dati_kum!AT58,dati_kum!AT58-dati_kum!AS58)</f>
        <v>3.1317430000000002</v>
      </c>
      <c r="AX20" s="10">
        <f>IF(MONTH(dati_kum!AU$41)=1,dati_kum!AU58,dati_kum!AU58-dati_kum!AT58)</f>
        <v>2.1522869999999941</v>
      </c>
      <c r="AY20" s="10">
        <f>IF(MONTH(dati_kum!AV$41)=1,dati_kum!AV58,dati_kum!AV58-dati_kum!AU58)</f>
        <v>3.5521940000000001</v>
      </c>
    </row>
    <row r="21" spans="1:51" hidden="1">
      <c r="A21" s="120" t="s">
        <v>120</v>
      </c>
      <c r="B21" s="121">
        <v>25928</v>
      </c>
      <c r="C21" s="127">
        <f t="shared" si="1"/>
        <v>0.21510919486362368</v>
      </c>
      <c r="D21" s="127">
        <f t="shared" ref="D21:D26" si="4">B21/B20-1</f>
        <v>2.1873645213415838E-2</v>
      </c>
      <c r="E21" s="128">
        <v>38386.186999999998</v>
      </c>
      <c r="F21" s="120"/>
      <c r="G21" t="s">
        <v>20</v>
      </c>
      <c r="H21" s="10">
        <f>IF(MONTH(dati_kum!E$41)=1,dati_kum!E59,dati_kum!E59-dati_kum!D59)</f>
        <v>3.4944890000000002</v>
      </c>
      <c r="I21" s="10">
        <f>IF(MONTH(dati_kum!F$41)=1,dati_kum!F59,dati_kum!F59-dati_kum!E59)</f>
        <v>5.0262349999999998</v>
      </c>
      <c r="J21" s="10">
        <f>IF(MONTH(dati_kum!G$41)=1,dati_kum!G59,dati_kum!G59-dati_kum!F59)</f>
        <v>6.8586470000000013</v>
      </c>
      <c r="K21" s="10">
        <f>IF(MONTH(dati_kum!H$41)=1,dati_kum!H59,dati_kum!H59-dati_kum!G59)</f>
        <v>7.3914199999999983</v>
      </c>
      <c r="L21" s="10">
        <f>IF(MONTH(dati_kum!I$41)=1,dati_kum!I59,dati_kum!I59-dati_kum!H59)</f>
        <v>6.2008510000000001</v>
      </c>
      <c r="M21" s="10">
        <f>IF(MONTH(dati_kum!J$41)=1,dati_kum!J59,dati_kum!J59-dati_kum!I59)</f>
        <v>10.680958999999998</v>
      </c>
      <c r="N21" s="10">
        <f>IF(MONTH(dati_kum!K$41)=1,dati_kum!K59,dati_kum!K59-dati_kum!J59)</f>
        <v>2.1213490000000021</v>
      </c>
      <c r="O21" s="10">
        <f>IF(MONTH(dati_kum!L$41)=1,dati_kum!L59,dati_kum!L59-dati_kum!K59)</f>
        <v>3.9712400000000017</v>
      </c>
      <c r="P21" s="10">
        <f>IF(MONTH(dati_kum!M$41)=1,dati_kum!M59,dati_kum!M59-dati_kum!L59)</f>
        <v>4.5327149999999961</v>
      </c>
      <c r="Q21" s="10">
        <f>IF(MONTH(dati_kum!N$41)=1,dati_kum!N59,dati_kum!N59-dati_kum!M59)</f>
        <v>3.8429120000000054</v>
      </c>
      <c r="R21" s="10">
        <f>IF(MONTH(dati_kum!O$41)=1,dati_kum!O59,dati_kum!O59-dati_kum!N59)</f>
        <v>3.2095300000000009</v>
      </c>
      <c r="S21" s="10">
        <f>IF(MONTH(dati_kum!P$41)=1,dati_kum!P59,dati_kum!P59-dati_kum!O59)</f>
        <v>4.5072649999999967</v>
      </c>
      <c r="T21" s="10">
        <f>IF(MONTH(dati_kum!Q$41)=1,dati_kum!Q59,dati_kum!Q59-dati_kum!P59)</f>
        <v>3.3746209999999999</v>
      </c>
      <c r="U21" s="10">
        <f>IF(MONTH(dati_kum!R$41)=1,dati_kum!R59,dati_kum!R59-dati_kum!Q59)</f>
        <v>2.8080279999999997</v>
      </c>
      <c r="V21" s="10">
        <f>IF(MONTH(dati_kum!S$41)=1,dati_kum!S59,dati_kum!S59-dati_kum!R59)</f>
        <v>3.3622170000000011</v>
      </c>
      <c r="W21" s="10">
        <f>IF(MONTH(dati_kum!T$41)=1,dati_kum!T59,dati_kum!T59-dati_kum!S59)</f>
        <v>3.3883229999999998</v>
      </c>
      <c r="X21" s="10">
        <f>IF(MONTH(dati_kum!U$41)=1,dati_kum!U59,dati_kum!U59-dati_kum!T59)</f>
        <v>4.4878599999999995</v>
      </c>
      <c r="Y21" s="10">
        <f>IF(MONTH(dati_kum!V$41)=1,dati_kum!V59,dati_kum!V59-dati_kum!U59)</f>
        <v>4.8693559999999998</v>
      </c>
      <c r="Z21" s="10">
        <f>IF(MONTH(dati_kum!W$41)=1,dati_kum!W59,dati_kum!W59-dati_kum!V59)</f>
        <v>3.8916760000000004</v>
      </c>
      <c r="AA21" s="10">
        <f>IF(MONTH(dati_kum!X$41)=1,dati_kum!X59,dati_kum!X59-dati_kum!W59)</f>
        <v>9.8071670000000033</v>
      </c>
      <c r="AB21" s="10">
        <f>IF(MONTH(dati_kum!Y$41)=1,dati_kum!Y59,dati_kum!Y59-dati_kum!X59)</f>
        <v>5.8240969999999948</v>
      </c>
      <c r="AC21" s="10">
        <f>IF(MONTH(dati_kum!Z$41)=1,dati_kum!Z59,dati_kum!Z59-dati_kum!Y59)</f>
        <v>6.6026519999999991</v>
      </c>
      <c r="AD21" s="10">
        <f>IF(MONTH(dati_kum!AA$41)=1,dati_kum!AA59,dati_kum!AA59-dati_kum!Z59)</f>
        <v>8.8210540000000037</v>
      </c>
      <c r="AE21" s="10">
        <f>IF(MONTH(dati_kum!AB$41)=1,dati_kum!AB59,dati_kum!AB59-dati_kum!AA59)</f>
        <v>7.8980350000000001</v>
      </c>
      <c r="AF21" s="10">
        <f>IF(MONTH(dati_kum!AC$41)=1,dati_kum!AC59,dati_kum!AC59-dati_kum!AB59)</f>
        <v>4.9997980000000002</v>
      </c>
      <c r="AG21" s="10">
        <f>IF(MONTH(dati_kum!AD$41)=1,dati_kum!AD59,dati_kum!AD59-dati_kum!AC59)</f>
        <v>5.176499999999999</v>
      </c>
      <c r="AH21" s="10">
        <f>IF(MONTH(dati_kum!AE$41)=1,dati_kum!AE59,dati_kum!AE59-dati_kum!AD59)</f>
        <v>6.476737</v>
      </c>
      <c r="AI21" s="10">
        <f>IF(MONTH(dati_kum!AF$41)=1,dati_kum!AF59,dati_kum!AF59-dati_kum!AE59)</f>
        <v>4.5547740000000019</v>
      </c>
      <c r="AJ21" s="10">
        <f>IF(MONTH(dati_kum!AG$41)=1,dati_kum!AG59,dati_kum!AG59-dati_kum!AF59)</f>
        <v>3.119094999999998</v>
      </c>
      <c r="AK21" s="10">
        <f>IF(MONTH(dati_kum!AH$41)=1,dati_kum!AH59,dati_kum!AH59-dati_kum!AG59)</f>
        <v>4.7653099999999995</v>
      </c>
      <c r="AL21" s="10">
        <f>IF(MONTH(dati_kum!AI$41)=1,dati_kum!AI59,dati_kum!AI59-dati_kum!AH59)</f>
        <v>4.408569</v>
      </c>
      <c r="AM21" s="10">
        <f>IF(MONTH(dati_kum!AJ$41)=1,dati_kum!AJ59,dati_kum!AJ59-dati_kum!AI59)</f>
        <v>5.0906930000000017</v>
      </c>
      <c r="AN21" s="10">
        <f>IF(MONTH(dati_kum!AK$41)=1,dati_kum!AK59,dati_kum!AK59-dati_kum!AJ59)</f>
        <v>3.1507930000000002</v>
      </c>
      <c r="AO21" s="10">
        <f>IF(MONTH(dati_kum!AL$41)=1,dati_kum!AL59,dati_kum!AL59-dati_kum!AK59)</f>
        <v>4.924199999999999</v>
      </c>
      <c r="AP21" s="10">
        <f>IF(MONTH(dati_kum!AM$41)=1,dati_kum!AM59,dati_kum!AM59-dati_kum!AL59)</f>
        <v>5.0664950000000033</v>
      </c>
      <c r="AQ21" s="10">
        <f>IF(MONTH(dati_kum!AN$41)=1,dati_kum!AN59,dati_kum!AN59-dati_kum!AM59)</f>
        <v>5.6318399999999968</v>
      </c>
      <c r="AR21" s="10">
        <f>IF(MONTH(dati_kum!AO$41)=1,dati_kum!AO59,dati_kum!AO59-dati_kum!AN59)</f>
        <v>4.0232299999999999</v>
      </c>
      <c r="AS21" s="10">
        <f>IF(MONTH(dati_kum!AP$41)=1,dati_kum!AP59,dati_kum!AP59-dati_kum!AO59)</f>
        <v>3.4299569999999999</v>
      </c>
      <c r="AT21" s="10">
        <f>IF(MONTH(dati_kum!AQ$41)=1,dati_kum!AQ59,dati_kum!AQ59-dati_kum!AP59)</f>
        <v>4.0858050000000006</v>
      </c>
      <c r="AU21" s="10">
        <f>IF(MONTH(dati_kum!AR$41)=1,dati_kum!AR59,dati_kum!AR59-dati_kum!AQ59)</f>
        <v>4.2055299999999995</v>
      </c>
      <c r="AV21" s="10">
        <f>IF(MONTH(dati_kum!AS$41)=1,dati_kum!AS59,dati_kum!AS59-dati_kum!AR59)</f>
        <v>3.3792329999999993</v>
      </c>
      <c r="AW21" s="10">
        <f>IF(MONTH(dati_kum!AT$41)=1,dati_kum!AT59,dati_kum!AT59-dati_kum!AS59)</f>
        <v>3.3319270000000003</v>
      </c>
      <c r="AX21" s="10">
        <f>IF(MONTH(dati_kum!AU$41)=1,dati_kum!AU59,dati_kum!AU59-dati_kum!AT59)</f>
        <v>3.2884370000000018</v>
      </c>
      <c r="AY21" s="10">
        <f>IF(MONTH(dati_kum!AV$41)=1,dati_kum!AV59,dati_kum!AV59-dati_kum!AU59)</f>
        <v>4.2394029999999994</v>
      </c>
    </row>
    <row r="22" spans="1:51" hidden="1">
      <c r="A22" s="120" t="s">
        <v>118</v>
      </c>
      <c r="B22" s="121">
        <v>26034</v>
      </c>
      <c r="C22" s="127">
        <f t="shared" si="1"/>
        <v>0.21551965636380621</v>
      </c>
      <c r="D22" s="127">
        <f t="shared" si="4"/>
        <v>4.0882443690219983E-3</v>
      </c>
      <c r="E22" s="128">
        <v>38386.186999999998</v>
      </c>
      <c r="F22" s="120"/>
      <c r="G22" t="s">
        <v>21</v>
      </c>
      <c r="H22" s="10">
        <f>IF(MONTH(dati_kum!E$41)=1,dati_kum!E60,dati_kum!E60-dati_kum!D60)</f>
        <v>2.8685779999999999</v>
      </c>
      <c r="I22" s="10">
        <f>IF(MONTH(dati_kum!F$41)=1,dati_kum!F60,dati_kum!F60-dati_kum!E60)</f>
        <v>6.378680000000001</v>
      </c>
      <c r="J22" s="10">
        <f>IF(MONTH(dati_kum!G$41)=1,dati_kum!G60,dati_kum!G60-dati_kum!F60)</f>
        <v>3.0280039999999993</v>
      </c>
      <c r="K22" s="10">
        <f>IF(MONTH(dati_kum!H$41)=1,dati_kum!H60,dati_kum!H60-dati_kum!G60)</f>
        <v>5.087511000000001</v>
      </c>
      <c r="L22" s="10">
        <f>IF(MONTH(dati_kum!I$41)=1,dati_kum!I60,dati_kum!I60-dati_kum!H60)</f>
        <v>8.7071520000000007</v>
      </c>
      <c r="M22" s="10">
        <f>IF(MONTH(dati_kum!J$41)=1,dati_kum!J60,dati_kum!J60-dati_kum!I60)</f>
        <v>4.4488239999999983</v>
      </c>
      <c r="N22" s="10">
        <f>IF(MONTH(dati_kum!K$41)=1,dati_kum!K60,dati_kum!K60-dati_kum!J60)</f>
        <v>5.7040569999999988</v>
      </c>
      <c r="O22" s="10">
        <f>IF(MONTH(dati_kum!L$41)=1,dati_kum!L60,dati_kum!L60-dati_kum!K60)</f>
        <v>8.4462940000000017</v>
      </c>
      <c r="P22" s="10">
        <f>IF(MONTH(dati_kum!M$41)=1,dati_kum!M60,dati_kum!M60-dati_kum!L60)</f>
        <v>6.1324680000000029</v>
      </c>
      <c r="Q22" s="10">
        <f>IF(MONTH(dati_kum!N$41)=1,dati_kum!N60,dati_kum!N60-dati_kum!M60)</f>
        <v>6.3292479999999998</v>
      </c>
      <c r="R22" s="10">
        <f>IF(MONTH(dati_kum!O$41)=1,dati_kum!O60,dati_kum!O60-dati_kum!N60)</f>
        <v>8.756019000000002</v>
      </c>
      <c r="S22" s="10">
        <f>IF(MONTH(dati_kum!P$41)=1,dati_kum!P60,dati_kum!P60-dati_kum!O60)</f>
        <v>6.0352999999999923</v>
      </c>
      <c r="T22" s="10">
        <f>IF(MONTH(dati_kum!Q$41)=1,dati_kum!Q60,dati_kum!Q60-dati_kum!P60)</f>
        <v>29.381547999999999</v>
      </c>
      <c r="U22" s="10">
        <f>IF(MONTH(dati_kum!R$41)=1,dati_kum!R60,dati_kum!R60-dati_kum!Q60)</f>
        <v>6.2879090000000026</v>
      </c>
      <c r="V22" s="10">
        <f>IF(MONTH(dati_kum!S$41)=1,dati_kum!S60,dati_kum!S60-dati_kum!R60)</f>
        <v>2.9123699999999957</v>
      </c>
      <c r="W22" s="10">
        <f>IF(MONTH(dati_kum!T$41)=1,dati_kum!T60,dati_kum!T60-dati_kum!S60)</f>
        <v>2.0357790000000051</v>
      </c>
      <c r="X22" s="10">
        <f>IF(MONTH(dati_kum!U$41)=1,dati_kum!U60,dati_kum!U60-dati_kum!T60)</f>
        <v>7.7134250000000009</v>
      </c>
      <c r="Y22" s="10">
        <f>IF(MONTH(dati_kum!V$41)=1,dati_kum!V60,dati_kum!V60-dati_kum!U60)</f>
        <v>4.2170899999999989</v>
      </c>
      <c r="Z22" s="10">
        <f>IF(MONTH(dati_kum!W$41)=1,dati_kum!W60,dati_kum!W60-dati_kum!V60)</f>
        <v>5.2057809999999947</v>
      </c>
      <c r="AA22" s="10">
        <f>IF(MONTH(dati_kum!X$41)=1,dati_kum!X60,dati_kum!X60-dati_kum!W60)</f>
        <v>10.920236000000003</v>
      </c>
      <c r="AB22" s="10">
        <f>IF(MONTH(dati_kum!Y$41)=1,dati_kum!Y60,dati_kum!Y60-dati_kum!X60)</f>
        <v>4.5701350000000076</v>
      </c>
      <c r="AC22" s="10">
        <f>IF(MONTH(dati_kum!Z$41)=1,dati_kum!Z60,dati_kum!Z60-dati_kum!Y60)</f>
        <v>5.5297529999999995</v>
      </c>
      <c r="AD22" s="10">
        <f>IF(MONTH(dati_kum!AA$41)=1,dati_kum!AA60,dati_kum!AA60-dati_kum!Z60)</f>
        <v>11.764226999999991</v>
      </c>
      <c r="AE22" s="10">
        <f>IF(MONTH(dati_kum!AB$41)=1,dati_kum!AB60,dati_kum!AB60-dati_kum!AA60)</f>
        <v>6.2714399999999983</v>
      </c>
      <c r="AF22" s="10">
        <f>IF(MONTH(dati_kum!AC$41)=1,dati_kum!AC60,dati_kum!AC60-dati_kum!AB60)</f>
        <v>4.7193550000000002</v>
      </c>
      <c r="AG22" s="10">
        <f>IF(MONTH(dati_kum!AD$41)=1,dati_kum!AD60,dati_kum!AD60-dati_kum!AC60)</f>
        <v>9.6784850000000002</v>
      </c>
      <c r="AH22" s="10">
        <f>IF(MONTH(dati_kum!AE$41)=1,dati_kum!AE60,dati_kum!AE60-dati_kum!AD60)</f>
        <v>4.6134649999999997</v>
      </c>
      <c r="AI22" s="10">
        <f>IF(MONTH(dati_kum!AF$41)=1,dati_kum!AF60,dati_kum!AF60-dati_kum!AE60)</f>
        <v>3.1315470000000012</v>
      </c>
      <c r="AJ22" s="10">
        <f>IF(MONTH(dati_kum!AG$41)=1,dati_kum!AG60,dati_kum!AG60-dati_kum!AF60)</f>
        <v>7.9105239999999988</v>
      </c>
      <c r="AK22" s="10">
        <f>IF(MONTH(dati_kum!AH$41)=1,dati_kum!AH60,dati_kum!AH60-dati_kum!AG60)</f>
        <v>3.8742349999999988</v>
      </c>
      <c r="AL22" s="10">
        <f>IF(MONTH(dati_kum!AI$41)=1,dati_kum!AI60,dati_kum!AI60-dati_kum!AH60)</f>
        <v>5.3956850000000003</v>
      </c>
      <c r="AM22" s="10">
        <f>IF(MONTH(dati_kum!AJ$41)=1,dati_kum!AJ60,dati_kum!AJ60-dati_kum!AI60)</f>
        <v>6.1250330000000019</v>
      </c>
      <c r="AN22" s="10">
        <f>IF(MONTH(dati_kum!AK$41)=1,dati_kum!AK60,dati_kum!AK60-dati_kum!AJ60)</f>
        <v>7.6078290000000024</v>
      </c>
      <c r="AO22" s="10">
        <f>IF(MONTH(dati_kum!AL$41)=1,dati_kum!AL60,dati_kum!AL60-dati_kum!AK60)</f>
        <v>9.6373719999999992</v>
      </c>
      <c r="AP22" s="10">
        <f>IF(MONTH(dati_kum!AM$41)=1,dati_kum!AM60,dati_kum!AM60-dati_kum!AL60)</f>
        <v>11.370313000000003</v>
      </c>
      <c r="AQ22" s="10">
        <f>IF(MONTH(dati_kum!AN$41)=1,dati_kum!AN60,dati_kum!AN60-dati_kum!AM60)</f>
        <v>7.9272059999999982</v>
      </c>
      <c r="AR22" s="10">
        <f>IF(MONTH(dati_kum!AO$41)=1,dati_kum!AO60,dati_kum!AO60-dati_kum!AN60)</f>
        <v>9.9299689999999998</v>
      </c>
      <c r="AS22" s="10">
        <f>IF(MONTH(dati_kum!AP$41)=1,dati_kum!AP60,dati_kum!AP60-dati_kum!AO60)</f>
        <v>11.876854999999999</v>
      </c>
      <c r="AT22" s="10">
        <f>IF(MONTH(dati_kum!AQ$41)=1,dati_kum!AQ60,dati_kum!AQ60-dati_kum!AP60)</f>
        <v>6.2734580000000015</v>
      </c>
      <c r="AU22" s="10">
        <f>IF(MONTH(dati_kum!AR$41)=1,dati_kum!AR60,dati_kum!AR60-dati_kum!AQ60)</f>
        <v>5.1045849999999966</v>
      </c>
      <c r="AV22" s="10">
        <f>IF(MONTH(dati_kum!AS$41)=1,dati_kum!AS60,dati_kum!AS60-dati_kum!AR60)</f>
        <v>5.0373930000000016</v>
      </c>
      <c r="AW22" s="10">
        <f>IF(MONTH(dati_kum!AT$41)=1,dati_kum!AT60,dati_kum!AT60-dati_kum!AS60)</f>
        <v>7.2215130000000016</v>
      </c>
      <c r="AX22" s="10">
        <f>IF(MONTH(dati_kum!AU$41)=1,dati_kum!AU60,dati_kum!AU60-dati_kum!AT60)</f>
        <v>8.0021920000000009</v>
      </c>
      <c r="AY22" s="10">
        <f>IF(MONTH(dati_kum!AV$41)=1,dati_kum!AV60,dati_kum!AV60-dati_kum!AU60)</f>
        <v>12.351303999999999</v>
      </c>
    </row>
    <row r="23" spans="1:51" ht="18.600000000000001" hidden="1" customHeight="1">
      <c r="A23" s="120" t="s">
        <v>119</v>
      </c>
      <c r="B23" s="121">
        <v>26443</v>
      </c>
      <c r="C23" s="127">
        <f t="shared" si="1"/>
        <v>0.22172426538532619</v>
      </c>
      <c r="D23" s="127">
        <f t="shared" si="4"/>
        <v>1.5710225090266539E-2</v>
      </c>
      <c r="E23" s="128">
        <v>38386.186999999998</v>
      </c>
      <c r="F23" s="120"/>
      <c r="G23" t="s">
        <v>22</v>
      </c>
      <c r="H23" s="10">
        <f>IF(MONTH(dati_kum!E$41)=1,dati_kum!E61,dati_kum!E61-dati_kum!D61)</f>
        <v>3.222E-3</v>
      </c>
      <c r="I23" s="10">
        <f>IF(MONTH(dati_kum!F$41)=1,dati_kum!F61,dati_kum!F61-dati_kum!E61)</f>
        <v>1.7369999999999998E-3</v>
      </c>
      <c r="J23" s="10">
        <f>IF(MONTH(dati_kum!G$41)=1,dati_kum!G61,dati_kum!G61-dati_kum!F61)</f>
        <v>2.9490000000000002E-3</v>
      </c>
      <c r="K23" s="10">
        <f>IF(MONTH(dati_kum!H$41)=1,dati_kum!H61,dati_kum!H61-dati_kum!G61)</f>
        <v>-1.8679999999999999E-3</v>
      </c>
      <c r="L23" s="10">
        <f>IF(MONTH(dati_kum!I$41)=1,dati_kum!I61,dati_kum!I61-dati_kum!H61)</f>
        <v>-2.7160000000000001E-3</v>
      </c>
      <c r="M23" s="10">
        <f>IF(MONTH(dati_kum!J$41)=1,dati_kum!J61,dati_kum!J61-dati_kum!I61)</f>
        <v>2.9339999999999995E-3</v>
      </c>
      <c r="N23" s="10">
        <f>IF(MONTH(dati_kum!K$41)=1,dati_kum!K61,dati_kum!K61-dati_kum!J61)</f>
        <v>-4.9919999999999999E-3</v>
      </c>
      <c r="O23" s="10">
        <f>IF(MONTH(dati_kum!L$41)=1,dati_kum!L61,dati_kum!L61-dati_kum!K61)</f>
        <v>6.2699999999999995E-4</v>
      </c>
      <c r="P23" s="10">
        <f>IF(MONTH(dati_kum!M$41)=1,dati_kum!M61,dati_kum!M61-dati_kum!L61)</f>
        <v>-5.5099999999999984E-4</v>
      </c>
      <c r="Q23" s="10">
        <f>IF(MONTH(dati_kum!N$41)=1,dati_kum!N61,dati_kum!N61-dati_kum!M61)</f>
        <v>1.2899999999999997E-3</v>
      </c>
      <c r="R23" s="10">
        <f>IF(MONTH(dati_kum!O$41)=1,dati_kum!O61,dati_kum!O61-dati_kum!N61)</f>
        <v>-5.5299999999999967E-4</v>
      </c>
      <c r="S23" s="10">
        <f>IF(MONTH(dati_kum!P$41)=1,dati_kum!P61,dati_kum!P61-dati_kum!O61)</f>
        <v>-4.3100000000000018E-4</v>
      </c>
      <c r="T23" s="10">
        <f>IF(MONTH(dati_kum!Q$41)=1,dati_kum!Q61,dati_kum!Q61-dati_kum!P61)</f>
        <v>1.4530000000000001E-3</v>
      </c>
      <c r="U23" s="10">
        <f>IF(MONTH(dati_kum!R$41)=1,dati_kum!R61,dati_kum!R61-dati_kum!Q61)</f>
        <v>-9.7400000000000004E-4</v>
      </c>
      <c r="V23" s="10">
        <f>IF(MONTH(dati_kum!S$41)=1,dati_kum!S61,dati_kum!S61-dati_kum!R61)</f>
        <v>-4.7899999999999999E-4</v>
      </c>
      <c r="W23" s="10">
        <f>IF(MONTH(dati_kum!T$41)=1,dati_kum!T61,dati_kum!T61-dati_kum!S61)</f>
        <v>0</v>
      </c>
      <c r="X23" s="10">
        <f>IF(MONTH(dati_kum!U$41)=1,dati_kum!U61,dati_kum!U61-dati_kum!T61)</f>
        <v>0</v>
      </c>
      <c r="Y23" s="10">
        <f>IF(MONTH(dati_kum!V$41)=1,dati_kum!V61,dati_kum!V61-dati_kum!U61)</f>
        <v>2.3800000000000001E-4</v>
      </c>
      <c r="Z23" s="10">
        <f>IF(MONTH(dati_kum!W$41)=1,dati_kum!W61,dati_kum!W61-dati_kum!V61)</f>
        <v>-2.3800000000000001E-4</v>
      </c>
      <c r="AA23" s="10">
        <f>IF(MONTH(dati_kum!X$41)=1,dati_kum!X61,dati_kum!X61-dati_kum!W61)</f>
        <v>0</v>
      </c>
      <c r="AB23" s="10">
        <f>IF(MONTH(dati_kum!Y$41)=1,dati_kum!Y61,dati_kum!Y61-dati_kum!X61)</f>
        <v>0</v>
      </c>
      <c r="AC23" s="10">
        <f>IF(MONTH(dati_kum!Z$41)=1,dati_kum!Z61,dati_kum!Z61-dati_kum!Y61)</f>
        <v>4.2900000000000002E-4</v>
      </c>
      <c r="AD23" s="10">
        <f>IF(MONTH(dati_kum!AA$41)=1,dati_kum!AA61,dati_kum!AA61-dati_kum!Z61)</f>
        <v>-3.0900000000000003E-4</v>
      </c>
      <c r="AE23" s="10">
        <f>IF(MONTH(dati_kum!AB$41)=1,dati_kum!AB61,dati_kum!AB61-dati_kum!AA61)</f>
        <v>-1.2E-4</v>
      </c>
      <c r="AF23" s="10">
        <f>IF(MONTH(dati_kum!AC$41)=1,dati_kum!AC61,dati_kum!AC61-dati_kum!AB61)</f>
        <v>1.2E-4</v>
      </c>
      <c r="AG23" s="10">
        <f>IF(MONTH(dati_kum!AD$41)=1,dati_kum!AD61,dati_kum!AD61-dati_kum!AC61)</f>
        <v>1.4800000000000002E-4</v>
      </c>
      <c r="AH23" s="10">
        <f>IF(MONTH(dati_kum!AE$41)=1,dati_kum!AE61,dati_kum!AE61-dati_kum!AD61)</f>
        <v>-2.6800000000000001E-4</v>
      </c>
      <c r="AI23" s="10">
        <f>IF(MONTH(dati_kum!AF$41)=1,dati_kum!AF61,dati_kum!AF61-dati_kum!AE61)</f>
        <v>0</v>
      </c>
      <c r="AJ23" s="10">
        <f>IF(MONTH(dati_kum!AG$41)=1,dati_kum!AG61,dati_kum!AG61-dati_kum!AF61)</f>
        <v>1.4999999999999999E-4</v>
      </c>
      <c r="AK23" s="10">
        <f>IF(MONTH(dati_kum!AH$41)=1,dati_kum!AH61,dati_kum!AH61-dati_kum!AG61)</f>
        <v>4.4800000000000005E-4</v>
      </c>
      <c r="AL23" s="10">
        <f>IF(MONTH(dati_kum!AI$41)=1,dati_kum!AI61,dati_kum!AI61-dati_kum!AH61)</f>
        <v>2.5469999999999998E-3</v>
      </c>
      <c r="AM23" s="10">
        <f>IF(MONTH(dati_kum!AJ$41)=1,dati_kum!AJ61,dati_kum!AJ61-dati_kum!AI61)</f>
        <v>-2.849E-3</v>
      </c>
      <c r="AN23" s="10">
        <f>IF(MONTH(dati_kum!AK$41)=1,dati_kum!AK61,dati_kum!AK61-dati_kum!AJ61)</f>
        <v>-2.9599999999999998E-4</v>
      </c>
      <c r="AO23" s="10">
        <f>IF(MONTH(dati_kum!AL$41)=1,dati_kum!AL61,dati_kum!AL61-dati_kum!AK61)</f>
        <v>5.0000000000000001E-4</v>
      </c>
      <c r="AP23" s="10">
        <f>IF(MONTH(dati_kum!AM$41)=1,dati_kum!AM61,dati_kum!AM61-dati_kum!AL61)</f>
        <v>-4.5899999999999999E-4</v>
      </c>
      <c r="AQ23" s="10">
        <f>IF(MONTH(dati_kum!AN$41)=1,dati_kum!AN61,dati_kum!AN61-dati_kum!AM61)</f>
        <v>1.07E-4</v>
      </c>
      <c r="AR23" s="10">
        <f>IF(MONTH(dati_kum!AO$41)=1,dati_kum!AO61,dati_kum!AO61-dati_kum!AN61)</f>
        <v>2.4399999999999999E-4</v>
      </c>
      <c r="AS23" s="10">
        <f>IF(MONTH(dati_kum!AP$41)=1,dati_kum!AP61,dati_kum!AP61-dati_kum!AO61)</f>
        <v>9.1000000000000016E-5</v>
      </c>
      <c r="AT23" s="10">
        <f>IF(MONTH(dati_kum!AQ$41)=1,dati_kum!AQ61,dati_kum!AQ61-dati_kum!AP61)</f>
        <v>2.0379999999999999E-3</v>
      </c>
      <c r="AU23" s="10">
        <f>IF(MONTH(dati_kum!AR$41)=1,dati_kum!AR61,dati_kum!AR61-dati_kum!AQ61)</f>
        <v>7.8790000000000006E-3</v>
      </c>
      <c r="AV23" s="10">
        <f>IF(MONTH(dati_kum!AS$41)=1,dati_kum!AS61,dati_kum!AS61-dati_kum!AR61)</f>
        <v>-1.0085E-2</v>
      </c>
      <c r="AW23" s="10">
        <f>IF(MONTH(dati_kum!AT$41)=1,dati_kum!AT61,dati_kum!AT61-dati_kum!AS61)</f>
        <v>6.6930000000000002E-3</v>
      </c>
      <c r="AX23" s="10">
        <f>IF(MONTH(dati_kum!AU$41)=1,dati_kum!AU61,dati_kum!AU61-dati_kum!AT61)</f>
        <v>1.0260000000000009E-3</v>
      </c>
      <c r="AY23" s="10">
        <f>IF(MONTH(dati_kum!AV$41)=1,dati_kum!AV61,dati_kum!AV61-dati_kum!AU61)</f>
        <v>-3.5880000000000009E-3</v>
      </c>
    </row>
    <row r="24" spans="1:51" ht="17.45" hidden="1" customHeight="1">
      <c r="A24" s="120" t="s">
        <v>121</v>
      </c>
      <c r="B24" s="121">
        <v>26653</v>
      </c>
      <c r="C24" s="127">
        <f t="shared" si="1"/>
        <v>0.21758793969849255</v>
      </c>
      <c r="D24" s="127">
        <f t="shared" si="4"/>
        <v>7.9416102560223578E-3</v>
      </c>
      <c r="E24" s="128">
        <v>38386.186999999998</v>
      </c>
      <c r="F24" s="120"/>
      <c r="G24" s="131" t="s">
        <v>201</v>
      </c>
      <c r="H24" s="132">
        <f t="shared" ref="H24:AW24" si="5">H9+H10+H13+H14+H15</f>
        <v>31.396589000000002</v>
      </c>
      <c r="I24" s="132">
        <f t="shared" si="5"/>
        <v>54.635999999999989</v>
      </c>
      <c r="J24" s="132">
        <f t="shared" si="5"/>
        <v>65.394287000000006</v>
      </c>
      <c r="K24" s="132">
        <f t="shared" si="5"/>
        <v>38.165245999999996</v>
      </c>
      <c r="L24" s="132">
        <f t="shared" si="5"/>
        <v>40.429161999999991</v>
      </c>
      <c r="M24" s="132">
        <f t="shared" si="5"/>
        <v>31.921953000000013</v>
      </c>
      <c r="N24" s="132">
        <f t="shared" si="5"/>
        <v>38.166066999999991</v>
      </c>
      <c r="O24" s="132">
        <f t="shared" si="5"/>
        <v>48.680273000000007</v>
      </c>
      <c r="P24" s="132">
        <f t="shared" si="5"/>
        <v>26.869099999999982</v>
      </c>
      <c r="Q24" s="132">
        <f t="shared" si="5"/>
        <v>38.605333000000009</v>
      </c>
      <c r="R24" s="132">
        <f t="shared" si="5"/>
        <v>45.834742999999982</v>
      </c>
      <c r="S24" s="132">
        <f t="shared" si="5"/>
        <v>28.115777000000016</v>
      </c>
      <c r="T24" s="132">
        <f t="shared" si="5"/>
        <v>42.279521000000003</v>
      </c>
      <c r="U24" s="132">
        <f t="shared" si="5"/>
        <v>58.219958999999996</v>
      </c>
      <c r="V24" s="132">
        <f t="shared" si="5"/>
        <v>72.309701999999987</v>
      </c>
      <c r="W24" s="132">
        <f t="shared" si="5"/>
        <v>45.442860000000003</v>
      </c>
      <c r="X24" s="132">
        <f t="shared" si="5"/>
        <v>48.765703999999999</v>
      </c>
      <c r="Y24" s="132">
        <f t="shared" si="5"/>
        <v>32.510987</v>
      </c>
      <c r="Z24" s="132">
        <f t="shared" si="5"/>
        <v>44.273646000000006</v>
      </c>
      <c r="AA24" s="132">
        <f t="shared" si="5"/>
        <v>53.585852000000003</v>
      </c>
      <c r="AB24" s="132">
        <f t="shared" si="5"/>
        <v>27.477113999999993</v>
      </c>
      <c r="AC24" s="132">
        <f t="shared" si="5"/>
        <v>40.856596000000017</v>
      </c>
      <c r="AD24" s="132">
        <f t="shared" si="5"/>
        <v>45.892508999999983</v>
      </c>
      <c r="AE24" s="132">
        <f t="shared" si="5"/>
        <v>29.659124999999982</v>
      </c>
      <c r="AF24" s="132">
        <f t="shared" si="5"/>
        <v>46.028722000000002</v>
      </c>
      <c r="AG24" s="132">
        <f t="shared" si="5"/>
        <v>62.138813000000006</v>
      </c>
      <c r="AH24" s="132">
        <f t="shared" si="5"/>
        <v>80.83155099999999</v>
      </c>
      <c r="AI24" s="132">
        <f t="shared" si="5"/>
        <v>44.224238999999997</v>
      </c>
      <c r="AJ24" s="132">
        <f t="shared" si="5"/>
        <v>51.208497000000015</v>
      </c>
      <c r="AK24" s="132">
        <f t="shared" si="5"/>
        <v>26.674319999999987</v>
      </c>
      <c r="AL24" s="132">
        <f t="shared" si="5"/>
        <v>40.863703000000015</v>
      </c>
      <c r="AM24" s="132">
        <f t="shared" si="5"/>
        <v>50.63287499999997</v>
      </c>
      <c r="AN24" s="132">
        <f t="shared" si="5"/>
        <v>23.646027000000021</v>
      </c>
      <c r="AO24" s="132">
        <f t="shared" si="5"/>
        <v>40.232495999999983</v>
      </c>
      <c r="AP24" s="132">
        <f t="shared" si="5"/>
        <v>45.47984000000001</v>
      </c>
      <c r="AQ24" s="132">
        <f t="shared" si="5"/>
        <v>23.917922999999991</v>
      </c>
      <c r="AR24" s="132">
        <f t="shared" si="5"/>
        <v>47.846581999999998</v>
      </c>
      <c r="AS24" s="132">
        <f t="shared" si="5"/>
        <v>62.872834999999995</v>
      </c>
      <c r="AT24" s="132">
        <f t="shared" si="5"/>
        <v>66.929026999999991</v>
      </c>
      <c r="AU24" s="132">
        <f t="shared" si="5"/>
        <v>61.407431000000003</v>
      </c>
      <c r="AV24" s="132">
        <f t="shared" si="5"/>
        <v>54.452201000000017</v>
      </c>
      <c r="AW24" s="132">
        <f t="shared" si="5"/>
        <v>26.406246999999997</v>
      </c>
      <c r="AX24" s="132">
        <f t="shared" ref="AX24:AY24" si="6">AX9+AX10+AX13+AX14+AX15</f>
        <v>43.607961999999993</v>
      </c>
      <c r="AY24" s="132">
        <f t="shared" si="6"/>
        <v>50.775513000000011</v>
      </c>
    </row>
    <row r="25" spans="1:51" hidden="1">
      <c r="A25" s="120" t="s">
        <v>122</v>
      </c>
      <c r="B25" s="121">
        <v>26955</v>
      </c>
      <c r="C25" s="127">
        <f t="shared" si="1"/>
        <v>0.218360151871271</v>
      </c>
      <c r="D25" s="127">
        <f t="shared" si="4"/>
        <v>1.1330807038607338E-2</v>
      </c>
      <c r="E25" s="128">
        <v>38386.186999999998</v>
      </c>
      <c r="F25" s="120"/>
      <c r="G25" s="9" t="s">
        <v>96</v>
      </c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51" hidden="1">
      <c r="A26" s="120" t="s">
        <v>84</v>
      </c>
      <c r="B26" s="121">
        <v>26833</v>
      </c>
      <c r="C26" s="127">
        <f t="shared" ref="C26" si="7">B26/B14-1</f>
        <v>0.20831269419552401</v>
      </c>
      <c r="D26" s="127">
        <f t="shared" si="4"/>
        <v>-4.5260619551104053E-3</v>
      </c>
      <c r="E26" s="128">
        <v>38386.186999999998</v>
      </c>
      <c r="F26" s="120"/>
      <c r="G26" s="7" t="s">
        <v>5</v>
      </c>
      <c r="T26" s="14">
        <v>1076.8774019999998</v>
      </c>
      <c r="U26" s="14">
        <v>957.97935300000006</v>
      </c>
      <c r="V26" s="14">
        <v>850.93956999999989</v>
      </c>
      <c r="W26" s="14">
        <v>1002.0590399999999</v>
      </c>
      <c r="X26" s="14">
        <v>1008.3100470000001</v>
      </c>
      <c r="Y26" s="14">
        <v>1027.9030139999998</v>
      </c>
      <c r="Z26" s="14">
        <v>1084.7373439999999</v>
      </c>
      <c r="AA26" s="14">
        <v>1070.980127</v>
      </c>
      <c r="AB26" s="14">
        <v>1024.2296589999999</v>
      </c>
      <c r="AC26" s="14">
        <v>1062.1459970000001</v>
      </c>
      <c r="AD26" s="14">
        <v>1042.953773</v>
      </c>
      <c r="AE26" s="14">
        <v>1035.076333</v>
      </c>
      <c r="AF26" s="15">
        <v>1252.551550629129</v>
      </c>
      <c r="AG26" s="15">
        <v>1039.34904824879</v>
      </c>
      <c r="AH26" s="15">
        <v>869.39614966541524</v>
      </c>
      <c r="AI26" s="15">
        <v>1139.3986857066377</v>
      </c>
      <c r="AJ26" s="15">
        <v>1106.4248318427719</v>
      </c>
      <c r="AK26" s="15">
        <v>1237.9094651687863</v>
      </c>
      <c r="AL26" s="160">
        <v>1255.4832289189721</v>
      </c>
      <c r="AM26" s="40">
        <v>1228.8839626117638</v>
      </c>
      <c r="AN26" s="15">
        <v>1137.6461757268082</v>
      </c>
      <c r="AO26" s="15">
        <v>1183.2646919693682</v>
      </c>
      <c r="AP26" s="15">
        <v>1173.4400954834252</v>
      </c>
      <c r="AQ26" s="15">
        <v>1180.8246360281323</v>
      </c>
      <c r="AR26" s="10"/>
      <c r="AS26" s="7"/>
    </row>
    <row r="27" spans="1:51" hidden="1">
      <c r="A27" s="120" t="s">
        <v>123</v>
      </c>
      <c r="B27" s="121">
        <v>26975</v>
      </c>
      <c r="C27" s="127">
        <f>B27/B15-1</f>
        <v>0.21503535876762303</v>
      </c>
      <c r="D27" s="127">
        <f>B27/B26-1</f>
        <v>5.2919912048596807E-3</v>
      </c>
      <c r="E27" s="128">
        <v>40348.048000000003</v>
      </c>
      <c r="F27" s="120"/>
      <c r="G27" s="7" t="s">
        <v>63</v>
      </c>
      <c r="T27" s="14">
        <v>34.799999999999997</v>
      </c>
      <c r="U27" s="14">
        <v>21.3</v>
      </c>
      <c r="V27" s="14">
        <v>20</v>
      </c>
      <c r="W27" s="14">
        <v>40</v>
      </c>
      <c r="X27" s="14">
        <v>50</v>
      </c>
      <c r="Y27" s="14">
        <v>48</v>
      </c>
      <c r="Z27" s="14">
        <v>34</v>
      </c>
      <c r="AA27" s="14">
        <v>35.4</v>
      </c>
      <c r="AB27" s="14">
        <v>23.9</v>
      </c>
      <c r="AC27" s="14">
        <v>31</v>
      </c>
      <c r="AD27" s="14">
        <v>32</v>
      </c>
      <c r="AE27" s="14">
        <v>31.600000000000023</v>
      </c>
      <c r="AF27" s="15">
        <v>65.2</v>
      </c>
      <c r="AG27" s="15">
        <v>23.1</v>
      </c>
      <c r="AH27" s="15">
        <v>34.1</v>
      </c>
      <c r="AI27" s="15">
        <v>52.2</v>
      </c>
      <c r="AJ27" s="15">
        <v>91.3</v>
      </c>
      <c r="AK27" s="15">
        <v>159.4</v>
      </c>
      <c r="AL27" s="160">
        <v>75.3</v>
      </c>
      <c r="AM27" s="40">
        <v>71.2</v>
      </c>
      <c r="AN27" s="15">
        <v>30.1</v>
      </c>
      <c r="AO27" s="15">
        <v>30.1</v>
      </c>
      <c r="AP27" s="15">
        <v>30.1</v>
      </c>
      <c r="AQ27" s="15">
        <v>35.742451999999957</v>
      </c>
      <c r="AR27" s="10"/>
      <c r="AS27" s="7"/>
    </row>
    <row r="28" spans="1:51" hidden="1">
      <c r="A28" s="120" t="s">
        <v>124</v>
      </c>
      <c r="B28" s="121">
        <v>27134</v>
      </c>
      <c r="C28" s="127">
        <f>B28/B16-1</f>
        <v>0.20264160978636636</v>
      </c>
      <c r="D28" s="127">
        <f>B28/B27-1</f>
        <v>5.8943466172380887E-3</v>
      </c>
      <c r="E28" s="128">
        <v>40348.048000000003</v>
      </c>
      <c r="F28" s="120"/>
      <c r="G28" s="7" t="s">
        <v>3</v>
      </c>
      <c r="T28" s="14">
        <v>320.77199999999999</v>
      </c>
      <c r="U28" s="14">
        <v>309.06199999999995</v>
      </c>
      <c r="V28" s="14">
        <v>307.45299999999997</v>
      </c>
      <c r="W28" s="14">
        <v>318.90299999999996</v>
      </c>
      <c r="X28" s="14">
        <v>305.66500000000002</v>
      </c>
      <c r="Y28" s="14">
        <v>306.04799999999994</v>
      </c>
      <c r="Z28" s="14">
        <v>313.21999999999997</v>
      </c>
      <c r="AA28" s="14">
        <v>318.28699999999992</v>
      </c>
      <c r="AB28" s="14">
        <v>309.19499999999994</v>
      </c>
      <c r="AC28" s="14">
        <v>319.51599999999996</v>
      </c>
      <c r="AD28" s="14">
        <v>328.01799999999997</v>
      </c>
      <c r="AE28" s="14">
        <v>330.09500000000025</v>
      </c>
      <c r="AF28" s="15">
        <v>365.8</v>
      </c>
      <c r="AG28" s="15">
        <v>323.7</v>
      </c>
      <c r="AH28" s="15">
        <v>278.89999999999998</v>
      </c>
      <c r="AI28" s="15">
        <v>362.7</v>
      </c>
      <c r="AJ28" s="15">
        <v>310.89999999999998</v>
      </c>
      <c r="AK28" s="15">
        <v>327.2</v>
      </c>
      <c r="AL28" s="160">
        <v>345.4</v>
      </c>
      <c r="AM28" s="40">
        <v>350.9</v>
      </c>
      <c r="AN28" s="15">
        <v>330.4</v>
      </c>
      <c r="AO28" s="15">
        <v>352.2</v>
      </c>
      <c r="AP28" s="15">
        <v>372.1</v>
      </c>
      <c r="AQ28" s="15">
        <v>376.47756000000038</v>
      </c>
      <c r="AR28" s="10"/>
      <c r="AS28" s="7"/>
    </row>
    <row r="29" spans="1:51" hidden="1">
      <c r="A29" s="120" t="s">
        <v>125</v>
      </c>
      <c r="B29" s="121">
        <v>27335</v>
      </c>
      <c r="C29" s="127">
        <f>B29/B17-1</f>
        <v>0.17262236712281753</v>
      </c>
      <c r="D29" s="127">
        <f>B29/B28-1</f>
        <v>7.4076804009730601E-3</v>
      </c>
      <c r="E29" s="128">
        <v>40348.048000000003</v>
      </c>
      <c r="F29" s="129"/>
      <c r="G29" s="7" t="s">
        <v>12</v>
      </c>
      <c r="T29" s="14">
        <v>94.691999999999979</v>
      </c>
      <c r="U29" s="14">
        <v>86.416999999999987</v>
      </c>
      <c r="V29" s="14">
        <v>83.446000000000012</v>
      </c>
      <c r="W29" s="14">
        <v>96.965000000000003</v>
      </c>
      <c r="X29" s="14">
        <v>91.991</v>
      </c>
      <c r="Y29" s="14">
        <v>104.38700000000001</v>
      </c>
      <c r="Z29" s="14">
        <v>109.08099999999999</v>
      </c>
      <c r="AA29" s="14">
        <v>112.19299999999998</v>
      </c>
      <c r="AB29" s="14">
        <v>111.039</v>
      </c>
      <c r="AC29" s="14">
        <v>102.38400000000001</v>
      </c>
      <c r="AD29" s="14">
        <v>98.108000000000004</v>
      </c>
      <c r="AE29" s="14">
        <v>96.997000000000014</v>
      </c>
      <c r="AF29" s="15">
        <v>103.70599999999999</v>
      </c>
      <c r="AG29" s="15">
        <v>89.260999999999996</v>
      </c>
      <c r="AH29" s="15">
        <v>86.800999999999988</v>
      </c>
      <c r="AI29" s="15">
        <v>105.86043097871017</v>
      </c>
      <c r="AJ29" s="15">
        <v>101.48773767931118</v>
      </c>
      <c r="AK29" s="15">
        <v>113.06023975702756</v>
      </c>
      <c r="AL29" s="160">
        <v>112.39992058500144</v>
      </c>
      <c r="AM29" s="40">
        <v>113.47703916488528</v>
      </c>
      <c r="AN29" s="15">
        <v>116.22477354054043</v>
      </c>
      <c r="AO29" s="15">
        <v>106.03843372647749</v>
      </c>
      <c r="AP29" s="15">
        <v>102.37440963027726</v>
      </c>
      <c r="AQ29" s="15">
        <v>104.29305493776916</v>
      </c>
      <c r="AR29" s="10"/>
      <c r="AS29" s="7"/>
    </row>
    <row r="30" spans="1:51" hidden="1">
      <c r="A30" s="120" t="s">
        <v>126</v>
      </c>
      <c r="B30" s="121">
        <v>27427</v>
      </c>
      <c r="C30" s="127">
        <f>B30/B18-1</f>
        <v>0.15089589190550123</v>
      </c>
      <c r="D30" s="127">
        <f>B30/B29-1</f>
        <v>3.3656484360709005E-3</v>
      </c>
      <c r="E30" s="128">
        <v>40348.048000000003</v>
      </c>
      <c r="F30" s="120"/>
      <c r="G30" s="7" t="s">
        <v>64</v>
      </c>
      <c r="T30" s="14">
        <v>0.48899999999999999</v>
      </c>
      <c r="U30" s="14">
        <v>0.42</v>
      </c>
      <c r="V30" s="14">
        <v>0.433</v>
      </c>
      <c r="W30" s="14">
        <v>0.45400000000000001</v>
      </c>
      <c r="X30" s="14">
        <v>0.41799999999999998</v>
      </c>
      <c r="Y30" s="14">
        <v>0.40600000000000003</v>
      </c>
      <c r="Z30" s="14">
        <v>0.39300000000000002</v>
      </c>
      <c r="AA30" s="14">
        <v>0.39100000000000001</v>
      </c>
      <c r="AB30" s="14">
        <v>0.41799999999999998</v>
      </c>
      <c r="AC30" s="14">
        <v>0.373</v>
      </c>
      <c r="AD30" s="14">
        <v>0.40500000000000003</v>
      </c>
      <c r="AE30" s="14">
        <v>0.5</v>
      </c>
      <c r="AF30" s="15">
        <v>0.47297889935283416</v>
      </c>
      <c r="AG30" s="15">
        <v>0.45383220632014726</v>
      </c>
      <c r="AH30" s="15">
        <v>0.43372749728824073</v>
      </c>
      <c r="AI30" s="15">
        <v>0.45348595786525686</v>
      </c>
      <c r="AJ30" s="15">
        <v>0.40529713369759546</v>
      </c>
      <c r="AK30" s="15">
        <v>0.40177126317632822</v>
      </c>
      <c r="AL30" s="160">
        <v>0.38669097641619266</v>
      </c>
      <c r="AM30" s="40">
        <v>0.40225605230696798</v>
      </c>
      <c r="AN30" s="15">
        <v>0.43740925187834645</v>
      </c>
      <c r="AO30" s="15">
        <v>0.39770939922101467</v>
      </c>
      <c r="AP30" s="15">
        <v>0.43487590038509871</v>
      </c>
      <c r="AQ30" s="15">
        <v>0.46996546209197732</v>
      </c>
      <c r="AR30" s="10"/>
      <c r="AS30" s="7"/>
    </row>
    <row r="31" spans="1:51" hidden="1">
      <c r="A31" s="120" t="s">
        <v>127</v>
      </c>
      <c r="B31" s="121">
        <v>27770</v>
      </c>
      <c r="C31" s="127">
        <f>B31/B19-1</f>
        <v>0.12097848464053618</v>
      </c>
      <c r="D31" s="127">
        <f>B31/B30-1</f>
        <v>1.250592481860946E-2</v>
      </c>
      <c r="E31" s="128">
        <v>40348.048000000003</v>
      </c>
      <c r="F31" s="120"/>
      <c r="G31" s="7" t="s">
        <v>11</v>
      </c>
      <c r="T31" s="14">
        <v>7</v>
      </c>
      <c r="U31" s="14">
        <v>6.5</v>
      </c>
      <c r="V31" s="14">
        <v>7</v>
      </c>
      <c r="W31" s="14">
        <v>7</v>
      </c>
      <c r="X31" s="14">
        <v>6.9</v>
      </c>
      <c r="Y31" s="14">
        <v>6.5</v>
      </c>
      <c r="Z31" s="14">
        <v>6.9</v>
      </c>
      <c r="AA31" s="14">
        <v>7.5</v>
      </c>
      <c r="AB31" s="14">
        <v>7.5</v>
      </c>
      <c r="AC31" s="14">
        <v>8.4</v>
      </c>
      <c r="AD31" s="14">
        <v>7.8</v>
      </c>
      <c r="AE31" s="14">
        <v>6.7999999999999972</v>
      </c>
      <c r="AF31" s="15">
        <v>5.5</v>
      </c>
      <c r="AG31" s="15">
        <v>4.9000000000000004</v>
      </c>
      <c r="AH31" s="15">
        <v>5.6000000000000005</v>
      </c>
      <c r="AI31" s="15">
        <v>5.5</v>
      </c>
      <c r="AJ31" s="15">
        <v>5.4</v>
      </c>
      <c r="AK31" s="15">
        <v>5</v>
      </c>
      <c r="AL31" s="160">
        <v>5.4</v>
      </c>
      <c r="AM31" s="40">
        <v>6</v>
      </c>
      <c r="AN31" s="15">
        <v>5.9</v>
      </c>
      <c r="AO31" s="15">
        <v>6.8999999999999995</v>
      </c>
      <c r="AP31" s="15">
        <v>6.3</v>
      </c>
      <c r="AQ31" s="15">
        <v>6</v>
      </c>
      <c r="AR31" s="10"/>
      <c r="AS31" s="7"/>
    </row>
    <row r="32" spans="1:51" hidden="1">
      <c r="A32" s="120" t="s">
        <v>128</v>
      </c>
      <c r="B32" s="121">
        <v>27385</v>
      </c>
      <c r="C32" s="127">
        <f t="shared" ref="C32:C44" si="8">B32/B20-1</f>
        <v>7.9296890395302189E-2</v>
      </c>
      <c r="D32" s="127">
        <f t="shared" ref="D32:D44" si="9">B32/B31-1</f>
        <v>-1.3863881886928331E-2</v>
      </c>
      <c r="E32" s="128">
        <v>40348.048000000003</v>
      </c>
      <c r="F32" s="120"/>
      <c r="G32" s="7" t="s">
        <v>65</v>
      </c>
      <c r="T32" s="14">
        <v>237</v>
      </c>
      <c r="U32" s="14">
        <v>190</v>
      </c>
      <c r="V32" s="14">
        <v>67</v>
      </c>
      <c r="W32" s="14">
        <v>170</v>
      </c>
      <c r="X32" s="14">
        <v>181</v>
      </c>
      <c r="Y32" s="14">
        <v>200</v>
      </c>
      <c r="Z32" s="14">
        <v>228.1</v>
      </c>
      <c r="AA32" s="14">
        <v>208</v>
      </c>
      <c r="AB32" s="14">
        <v>215</v>
      </c>
      <c r="AC32" s="14">
        <v>224</v>
      </c>
      <c r="AD32" s="14">
        <v>207.1</v>
      </c>
      <c r="AE32" s="14">
        <v>216.79999999999995</v>
      </c>
      <c r="AF32" s="15">
        <v>260</v>
      </c>
      <c r="AG32" s="15">
        <v>217.7</v>
      </c>
      <c r="AH32" s="15">
        <v>75.8</v>
      </c>
      <c r="AI32" s="15">
        <v>186</v>
      </c>
      <c r="AJ32" s="15">
        <v>192</v>
      </c>
      <c r="AK32" s="15">
        <v>228</v>
      </c>
      <c r="AL32" s="160">
        <v>260</v>
      </c>
      <c r="AM32" s="40">
        <v>243</v>
      </c>
      <c r="AN32" s="15">
        <v>235</v>
      </c>
      <c r="AO32" s="15">
        <v>245</v>
      </c>
      <c r="AP32" s="15">
        <v>243</v>
      </c>
      <c r="AQ32" s="15">
        <v>249.21360000000004</v>
      </c>
      <c r="AR32" s="10"/>
      <c r="AS32" s="7"/>
    </row>
    <row r="33" spans="1:45" hidden="1">
      <c r="A33" s="120" t="s">
        <v>129</v>
      </c>
      <c r="B33" s="121">
        <v>27588</v>
      </c>
      <c r="C33" s="127">
        <f t="shared" si="8"/>
        <v>6.4023449552607303E-2</v>
      </c>
      <c r="D33" s="127">
        <f t="shared" si="9"/>
        <v>7.4128172357130762E-3</v>
      </c>
      <c r="E33" s="128">
        <v>40348.048000000003</v>
      </c>
      <c r="F33" s="120"/>
      <c r="G33" s="7" t="s">
        <v>66</v>
      </c>
      <c r="T33" s="14">
        <v>3.585</v>
      </c>
      <c r="U33" s="14">
        <v>3.585</v>
      </c>
      <c r="V33" s="14">
        <v>3.585</v>
      </c>
      <c r="W33" s="14">
        <v>3.585</v>
      </c>
      <c r="X33" s="14">
        <v>3.585</v>
      </c>
      <c r="Y33" s="14">
        <v>3.585</v>
      </c>
      <c r="Z33" s="14">
        <v>3.585</v>
      </c>
      <c r="AA33" s="14">
        <v>3.585</v>
      </c>
      <c r="AB33" s="14">
        <v>3.585</v>
      </c>
      <c r="AC33" s="14">
        <v>3.585</v>
      </c>
      <c r="AD33" s="14">
        <v>3.585</v>
      </c>
      <c r="AE33" s="14">
        <v>3.2219999999999995</v>
      </c>
      <c r="AF33" s="15">
        <v>4.2572048341307855</v>
      </c>
      <c r="AG33" s="15">
        <v>4.4184564671446189</v>
      </c>
      <c r="AH33" s="15">
        <v>4.4611304779963827</v>
      </c>
      <c r="AI33" s="15">
        <v>4.4409498445064699</v>
      </c>
      <c r="AJ33" s="15">
        <v>4.3619861671095101</v>
      </c>
      <c r="AK33" s="15">
        <v>4.3188847570928557</v>
      </c>
      <c r="AL33" s="160">
        <v>4.3187274864762015</v>
      </c>
      <c r="AM33" s="40">
        <v>4.4094091240920124</v>
      </c>
      <c r="AN33" s="15">
        <v>4.3899179993861281</v>
      </c>
      <c r="AO33" s="15">
        <v>4.4308059658419001</v>
      </c>
      <c r="AP33" s="15">
        <v>4.4392250503335813</v>
      </c>
      <c r="AQ33" s="15">
        <v>3.7103018258895473</v>
      </c>
      <c r="AR33" s="10"/>
      <c r="AS33" s="7"/>
    </row>
    <row r="34" spans="1:45" hidden="1">
      <c r="A34" s="120" t="s">
        <v>130</v>
      </c>
      <c r="B34" s="121">
        <v>27432</v>
      </c>
      <c r="C34" s="127">
        <f t="shared" si="8"/>
        <v>5.3699008988246089E-2</v>
      </c>
      <c r="D34" s="127">
        <f t="shared" si="9"/>
        <v>-5.6546324488908617E-3</v>
      </c>
      <c r="E34" s="128">
        <v>40348.048000000003</v>
      </c>
      <c r="F34" s="120"/>
      <c r="G34" s="7" t="s">
        <v>67</v>
      </c>
      <c r="T34" s="14">
        <v>14.1</v>
      </c>
      <c r="U34" s="14">
        <v>0.60000000000000009</v>
      </c>
      <c r="V34" s="14">
        <v>0.79999999999999993</v>
      </c>
      <c r="W34" s="14">
        <v>12.4</v>
      </c>
      <c r="X34" s="14">
        <v>0.10000000000000009</v>
      </c>
      <c r="Y34" s="14">
        <v>1</v>
      </c>
      <c r="Z34" s="14">
        <v>14.799999999999999</v>
      </c>
      <c r="AA34" s="14">
        <v>0.39999999999999991</v>
      </c>
      <c r="AB34" s="14">
        <v>1</v>
      </c>
      <c r="AC34" s="14">
        <v>13.7</v>
      </c>
      <c r="AD34" s="14">
        <v>0.39999999999999991</v>
      </c>
      <c r="AE34" s="14">
        <v>1.1000000000000001</v>
      </c>
      <c r="AF34" s="15">
        <v>15.45</v>
      </c>
      <c r="AG34" s="15">
        <v>1.1399999999999997</v>
      </c>
      <c r="AH34" s="15">
        <v>0.44999999999999996</v>
      </c>
      <c r="AI34" s="15">
        <v>14.979999999999999</v>
      </c>
      <c r="AJ34" s="15">
        <v>2.4000000000000004</v>
      </c>
      <c r="AK34" s="15">
        <v>0.55000000000000004</v>
      </c>
      <c r="AL34" s="160">
        <v>16.559999999999999</v>
      </c>
      <c r="AM34" s="40">
        <v>3.12</v>
      </c>
      <c r="AN34" s="15">
        <v>0.56000000000000005</v>
      </c>
      <c r="AO34" s="15">
        <v>15.741975</v>
      </c>
      <c r="AP34" s="15">
        <v>2.7326450000000007</v>
      </c>
      <c r="AQ34" s="15">
        <v>0.33000000000000007</v>
      </c>
      <c r="AR34" s="10"/>
      <c r="AS34" s="7"/>
    </row>
    <row r="35" spans="1:45" hidden="1">
      <c r="A35" s="120" t="s">
        <v>131</v>
      </c>
      <c r="B35" s="121">
        <v>27321</v>
      </c>
      <c r="C35" s="127">
        <f t="shared" si="8"/>
        <v>3.320349430851266E-2</v>
      </c>
      <c r="D35" s="127">
        <f t="shared" si="9"/>
        <v>-4.046369203849487E-3</v>
      </c>
      <c r="E35" s="128">
        <v>40348.048000000003</v>
      </c>
      <c r="F35" s="120"/>
      <c r="G35" s="7" t="s">
        <v>68</v>
      </c>
      <c r="T35" s="14">
        <v>11.300000000000002</v>
      </c>
      <c r="U35" s="14">
        <v>8.1999999999999993</v>
      </c>
      <c r="V35" s="14">
        <v>9.9</v>
      </c>
      <c r="W35" s="14">
        <v>8.1</v>
      </c>
      <c r="X35" s="14">
        <v>9.1999999999999993</v>
      </c>
      <c r="Y35" s="14">
        <v>8.3999999999999986</v>
      </c>
      <c r="Z35" s="14">
        <v>9.0000000000000018</v>
      </c>
      <c r="AA35" s="14">
        <v>9.1</v>
      </c>
      <c r="AB35" s="14">
        <v>7.9</v>
      </c>
      <c r="AC35" s="14">
        <v>7.5</v>
      </c>
      <c r="AD35" s="14">
        <v>7</v>
      </c>
      <c r="AE35" s="14">
        <v>6.4</v>
      </c>
      <c r="AF35" s="15">
        <v>11.374133285130529</v>
      </c>
      <c r="AG35" s="15">
        <v>8.3359421307829429</v>
      </c>
      <c r="AH35" s="15">
        <v>9.9400719000998343</v>
      </c>
      <c r="AI35" s="15">
        <v>8.7012339837796784</v>
      </c>
      <c r="AJ35" s="15">
        <v>9.1698497444558047</v>
      </c>
      <c r="AK35" s="15">
        <v>8.8130729824359761</v>
      </c>
      <c r="AL35" s="160">
        <v>9.7654977070627105</v>
      </c>
      <c r="AM35" s="40">
        <v>9.1028936509554743</v>
      </c>
      <c r="AN35" s="15">
        <v>8.2172907204191645</v>
      </c>
      <c r="AO35" s="15">
        <v>8.1224278873925027</v>
      </c>
      <c r="AP35" s="15">
        <v>7.0691317614302358</v>
      </c>
      <c r="AQ35" s="15">
        <v>6.6884542460551302</v>
      </c>
      <c r="AR35" s="10"/>
      <c r="AS35" s="7"/>
    </row>
    <row r="36" spans="1:45" hidden="1">
      <c r="A36" s="120" t="s">
        <v>132</v>
      </c>
      <c r="B36" s="121">
        <v>27211</v>
      </c>
      <c r="C36" s="127">
        <f t="shared" si="8"/>
        <v>2.0935729561400107E-2</v>
      </c>
      <c r="D36" s="127">
        <f t="shared" si="9"/>
        <v>-4.0262069470370365E-3</v>
      </c>
      <c r="E36" s="128">
        <v>40348.048000000003</v>
      </c>
      <c r="F36" s="120"/>
      <c r="G36" s="7" t="s">
        <v>69</v>
      </c>
      <c r="T36" s="14">
        <v>1.5</v>
      </c>
      <c r="U36" s="14">
        <v>1.6</v>
      </c>
      <c r="V36" s="14">
        <v>1.8</v>
      </c>
      <c r="W36" s="14">
        <v>1.5</v>
      </c>
      <c r="X36" s="14">
        <v>1.5</v>
      </c>
      <c r="Y36" s="14">
        <v>1.6</v>
      </c>
      <c r="Z36" s="14">
        <v>1.8999999999999997</v>
      </c>
      <c r="AA36" s="14">
        <v>2.1</v>
      </c>
      <c r="AB36" s="14">
        <v>2.1</v>
      </c>
      <c r="AC36" s="14">
        <v>1.8999999999999997</v>
      </c>
      <c r="AD36" s="14">
        <v>2</v>
      </c>
      <c r="AE36" s="14">
        <v>2.6000000000000014</v>
      </c>
      <c r="AF36" s="15">
        <v>2.4405686105147311</v>
      </c>
      <c r="AG36" s="15">
        <v>2.3480994445421608</v>
      </c>
      <c r="AH36" s="15">
        <v>2.7461107900308721</v>
      </c>
      <c r="AI36" s="15">
        <v>2.395135941776021</v>
      </c>
      <c r="AJ36" s="15">
        <v>2.4709291181977799</v>
      </c>
      <c r="AK36" s="15">
        <v>2.5908844090535958</v>
      </c>
      <c r="AL36" s="160">
        <v>2.7924881640156576</v>
      </c>
      <c r="AM36" s="40">
        <v>2.7322926195240389</v>
      </c>
      <c r="AN36" s="15">
        <v>2.691533214584235</v>
      </c>
      <c r="AO36" s="15">
        <v>2.7626399904352255</v>
      </c>
      <c r="AP36" s="15">
        <v>2.5480901409989287</v>
      </c>
      <c r="AQ36" s="15">
        <v>4.8812275563267491</v>
      </c>
      <c r="AR36" s="10"/>
      <c r="AS36" s="7"/>
    </row>
    <row r="37" spans="1:45" hidden="1">
      <c r="A37" s="120" t="s">
        <v>133</v>
      </c>
      <c r="B37" s="121">
        <v>27212</v>
      </c>
      <c r="C37" s="127">
        <f t="shared" si="8"/>
        <v>9.5344092005194003E-3</v>
      </c>
      <c r="D37" s="127">
        <f t="shared" si="9"/>
        <v>3.6749843813188576E-5</v>
      </c>
      <c r="E37" s="128">
        <v>40348.048000000003</v>
      </c>
      <c r="F37" s="120"/>
      <c r="G37" s="7" t="s">
        <v>70</v>
      </c>
      <c r="T37" s="14">
        <v>346.64940200000001</v>
      </c>
      <c r="U37" s="14">
        <v>294.04535299999998</v>
      </c>
      <c r="V37" s="14">
        <v>297.13256999999999</v>
      </c>
      <c r="W37" s="14">
        <v>330.13203999999996</v>
      </c>
      <c r="X37" s="14">
        <v>328.57104699999996</v>
      </c>
      <c r="Y37" s="14">
        <v>339.10701399999999</v>
      </c>
      <c r="Z37" s="14">
        <v>355.528344</v>
      </c>
      <c r="AA37" s="14">
        <v>344.24412699999999</v>
      </c>
      <c r="AB37" s="14">
        <v>336.75265899999999</v>
      </c>
      <c r="AC37" s="14">
        <v>341.70799699999998</v>
      </c>
      <c r="AD37" s="14">
        <v>329.247773</v>
      </c>
      <c r="AE37" s="14">
        <v>332.40233299999977</v>
      </c>
      <c r="AF37" s="15">
        <v>412.006665</v>
      </c>
      <c r="AG37" s="15">
        <v>323.95371800000004</v>
      </c>
      <c r="AH37" s="15">
        <v>319.77310899999998</v>
      </c>
      <c r="AI37" s="15">
        <v>380.469449</v>
      </c>
      <c r="AJ37" s="15">
        <v>357.97103200000004</v>
      </c>
      <c r="AK37" s="15">
        <v>379.29461200000003</v>
      </c>
      <c r="AL37" s="160">
        <v>414.65990399999998</v>
      </c>
      <c r="AM37" s="40">
        <v>393.783072</v>
      </c>
      <c r="AN37" s="15">
        <v>397.41425099999998</v>
      </c>
      <c r="AO37" s="15">
        <v>403.67469999999997</v>
      </c>
      <c r="AP37" s="15">
        <v>375.55171799999999</v>
      </c>
      <c r="AQ37" s="15">
        <v>386.18101999999931</v>
      </c>
      <c r="AR37" s="10"/>
      <c r="AS37" s="7"/>
    </row>
    <row r="38" spans="1:45" hidden="1">
      <c r="A38" s="120" t="s">
        <v>134</v>
      </c>
      <c r="B38" s="121">
        <v>27002</v>
      </c>
      <c r="C38" s="127">
        <f t="shared" si="8"/>
        <v>6.298214884656872E-3</v>
      </c>
      <c r="D38" s="127">
        <f t="shared" si="9"/>
        <v>-7.7171835954725765E-3</v>
      </c>
      <c r="E38" s="128">
        <v>40348.048000000003</v>
      </c>
      <c r="F38" s="120"/>
      <c r="G38" s="7" t="s">
        <v>10</v>
      </c>
      <c r="T38" s="14">
        <v>4.99</v>
      </c>
      <c r="U38" s="14">
        <v>36.25</v>
      </c>
      <c r="V38" s="14">
        <v>52.39</v>
      </c>
      <c r="W38" s="14">
        <v>13.02</v>
      </c>
      <c r="X38" s="14">
        <v>29.38</v>
      </c>
      <c r="Y38" s="14">
        <v>8.8699999999999992</v>
      </c>
      <c r="Z38" s="14">
        <v>8.23</v>
      </c>
      <c r="AA38" s="14">
        <v>29.78</v>
      </c>
      <c r="AB38" s="14">
        <v>5.84</v>
      </c>
      <c r="AC38" s="14">
        <v>8.08</v>
      </c>
      <c r="AD38" s="14">
        <v>27.29</v>
      </c>
      <c r="AE38" s="14">
        <v>6.5600000000000023</v>
      </c>
      <c r="AF38" s="15">
        <v>6.3440000000000003</v>
      </c>
      <c r="AG38" s="15">
        <v>40.037999999999997</v>
      </c>
      <c r="AH38" s="15">
        <v>50.390999999999998</v>
      </c>
      <c r="AI38" s="15">
        <v>15.698</v>
      </c>
      <c r="AJ38" s="15">
        <v>28.558</v>
      </c>
      <c r="AK38" s="15">
        <v>9.2799999999999994</v>
      </c>
      <c r="AL38" s="160">
        <v>8.5</v>
      </c>
      <c r="AM38" s="40">
        <v>30.757000000000001</v>
      </c>
      <c r="AN38" s="15">
        <v>6.3109999999999999</v>
      </c>
      <c r="AO38" s="15">
        <v>7.8959999999999999</v>
      </c>
      <c r="AP38" s="15">
        <v>26.79</v>
      </c>
      <c r="AQ38" s="15">
        <v>6.8370000000000175</v>
      </c>
      <c r="AR38" s="10"/>
      <c r="AS38" s="7"/>
    </row>
    <row r="39" spans="1:45" hidden="1">
      <c r="A39" s="120" t="s">
        <v>135</v>
      </c>
      <c r="B39" s="121">
        <v>27226</v>
      </c>
      <c r="C39" s="127">
        <f t="shared" si="8"/>
        <v>9.3049119555144166E-3</v>
      </c>
      <c r="D39" s="127">
        <f t="shared" si="9"/>
        <v>8.2956818013479872E-3</v>
      </c>
      <c r="E39" s="130">
        <v>41894.034198123933</v>
      </c>
      <c r="F39" s="120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15"/>
      <c r="AK39" s="15"/>
      <c r="AL39" s="161"/>
      <c r="AM39" s="134"/>
      <c r="AN39" s="6"/>
      <c r="AO39" s="6"/>
      <c r="AP39" s="6"/>
      <c r="AQ39" s="6"/>
      <c r="AR39" s="6"/>
    </row>
    <row r="40" spans="1:45" hidden="1">
      <c r="A40" s="120" t="s">
        <v>136</v>
      </c>
      <c r="B40" s="121">
        <v>27248</v>
      </c>
      <c r="C40" s="127">
        <f t="shared" si="8"/>
        <v>4.2013709736861138E-3</v>
      </c>
      <c r="D40" s="127">
        <f t="shared" si="9"/>
        <v>8.0805112759851916E-4</v>
      </c>
      <c r="E40" s="130">
        <v>41894.034198123933</v>
      </c>
      <c r="F40" s="120"/>
      <c r="G40" s="7" t="s">
        <v>200</v>
      </c>
      <c r="T40" s="14">
        <f>T30+T31+T33+T34+T35+T36+T38</f>
        <v>42.964000000000006</v>
      </c>
      <c r="U40" s="14">
        <f t="shared" ref="U40:AQ40" si="10">U30+U31+U33+U34+U35+U36+U38</f>
        <v>57.155000000000001</v>
      </c>
      <c r="V40" s="14">
        <f t="shared" si="10"/>
        <v>75.908000000000001</v>
      </c>
      <c r="W40" s="14">
        <f t="shared" si="10"/>
        <v>46.058999999999997</v>
      </c>
      <c r="X40" s="14">
        <f t="shared" si="10"/>
        <v>51.082999999999998</v>
      </c>
      <c r="Y40" s="14">
        <f t="shared" si="10"/>
        <v>30.360999999999997</v>
      </c>
      <c r="Z40" s="14">
        <f t="shared" si="10"/>
        <v>44.807999999999993</v>
      </c>
      <c r="AA40" s="14">
        <f t="shared" si="10"/>
        <v>52.856000000000002</v>
      </c>
      <c r="AB40" s="14">
        <f t="shared" si="10"/>
        <v>28.343</v>
      </c>
      <c r="AC40" s="14">
        <f t="shared" si="10"/>
        <v>43.537999999999997</v>
      </c>
      <c r="AD40" s="14">
        <f t="shared" si="10"/>
        <v>48.48</v>
      </c>
      <c r="AE40" s="14">
        <f t="shared" si="10"/>
        <v>27.182000000000002</v>
      </c>
      <c r="AF40" s="15">
        <f t="shared" si="10"/>
        <v>45.838885629128882</v>
      </c>
      <c r="AG40" s="15">
        <f t="shared" si="10"/>
        <v>61.634330248789865</v>
      </c>
      <c r="AH40" s="15">
        <f t="shared" si="10"/>
        <v>74.022040665415332</v>
      </c>
      <c r="AI40" s="15">
        <f t="shared" si="10"/>
        <v>52.168805727927428</v>
      </c>
      <c r="AJ40" s="15">
        <f t="shared" si="10"/>
        <v>52.766062163460688</v>
      </c>
      <c r="AK40" s="15">
        <f t="shared" si="10"/>
        <v>30.954613411758757</v>
      </c>
      <c r="AL40" s="160">
        <f t="shared" si="10"/>
        <v>47.723404333970763</v>
      </c>
      <c r="AM40" s="40">
        <f t="shared" si="10"/>
        <v>56.523851446878496</v>
      </c>
      <c r="AN40" s="15">
        <f t="shared" si="10"/>
        <v>28.507151186267876</v>
      </c>
      <c r="AO40" s="15">
        <f t="shared" si="10"/>
        <v>46.251558242890646</v>
      </c>
      <c r="AP40" s="15">
        <f t="shared" si="10"/>
        <v>50.313967853147844</v>
      </c>
      <c r="AQ40" s="15">
        <f t="shared" si="10"/>
        <v>28.916949090363424</v>
      </c>
    </row>
    <row r="41" spans="1:45" hidden="1">
      <c r="A41" s="120" t="s">
        <v>137</v>
      </c>
      <c r="B41" s="121">
        <v>27585</v>
      </c>
      <c r="C41" s="127">
        <f t="shared" si="8"/>
        <v>9.1457837936710362E-3</v>
      </c>
      <c r="D41" s="127">
        <f t="shared" si="9"/>
        <v>1.2367880211391569E-2</v>
      </c>
      <c r="E41" s="130">
        <v>41894.034198123933</v>
      </c>
      <c r="F41" s="120"/>
    </row>
    <row r="42" spans="1:45" ht="21" hidden="1" customHeight="1">
      <c r="A42" s="120" t="s">
        <v>138</v>
      </c>
      <c r="B42" s="120">
        <v>27726</v>
      </c>
      <c r="C42" s="127">
        <f t="shared" si="8"/>
        <v>1.0901666241295072E-2</v>
      </c>
      <c r="D42" s="127">
        <f t="shared" si="9"/>
        <v>5.1114736269712857E-3</v>
      </c>
      <c r="E42" s="130">
        <v>41894.034198123933</v>
      </c>
      <c r="F42" s="120"/>
      <c r="H42" s="6"/>
      <c r="K42" s="5"/>
      <c r="O42" s="5"/>
      <c r="P42" s="5"/>
      <c r="Q42" s="5"/>
    </row>
    <row r="43" spans="1:45" ht="33" hidden="1" customHeight="1">
      <c r="A43" s="120" t="s">
        <v>139</v>
      </c>
      <c r="B43" s="120">
        <v>27795</v>
      </c>
      <c r="C43" s="127">
        <f t="shared" si="8"/>
        <v>9.0025207057986556E-4</v>
      </c>
      <c r="D43" s="127">
        <f t="shared" si="9"/>
        <v>2.4886388227656209E-3</v>
      </c>
      <c r="E43" s="130">
        <v>41894.034198123933</v>
      </c>
      <c r="F43" s="120"/>
      <c r="G43" t="s">
        <v>59</v>
      </c>
      <c r="H43" s="6">
        <f ca="1">dati_kum!E33</f>
        <v>8</v>
      </c>
      <c r="K43" s="5"/>
      <c r="O43" s="5"/>
      <c r="P43" s="5"/>
      <c r="Q43" s="5"/>
    </row>
    <row r="44" spans="1:45" hidden="1">
      <c r="A44" s="120" t="s">
        <v>140</v>
      </c>
      <c r="B44" s="121">
        <v>27760</v>
      </c>
      <c r="C44" s="127">
        <f t="shared" si="8"/>
        <v>1.3693627898484495E-2</v>
      </c>
      <c r="D44" s="127">
        <f t="shared" si="9"/>
        <v>-1.2592192840439331E-3</v>
      </c>
      <c r="E44" s="130">
        <v>41894.034198123933</v>
      </c>
      <c r="F44" s="120"/>
      <c r="H44" s="6"/>
      <c r="K44" s="5"/>
      <c r="O44" s="5"/>
      <c r="P44" s="5"/>
      <c r="Q44" s="5"/>
    </row>
    <row r="45" spans="1:45" hidden="1">
      <c r="A45" s="120"/>
      <c r="B45" s="120"/>
      <c r="C45" s="124"/>
      <c r="D45" s="124"/>
      <c r="E45" s="120"/>
      <c r="F45" s="120"/>
      <c r="H45" s="6"/>
      <c r="K45" s="5"/>
      <c r="O45" s="5"/>
      <c r="P45" s="5"/>
      <c r="Q45" s="5"/>
    </row>
    <row r="46" spans="1:45" hidden="1">
      <c r="A46" s="120"/>
      <c r="B46" s="120"/>
      <c r="C46" s="124"/>
      <c r="D46" s="124"/>
      <c r="E46" s="120"/>
      <c r="F46" s="120"/>
      <c r="H46" s="6"/>
      <c r="K46" s="5"/>
      <c r="O46" s="5"/>
      <c r="P46" s="5"/>
      <c r="Q46" s="5"/>
    </row>
    <row r="47" spans="1:45" hidden="1">
      <c r="A47" s="120"/>
      <c r="B47" s="120"/>
      <c r="C47" s="124"/>
      <c r="D47" s="124"/>
      <c r="E47" s="120"/>
      <c r="F47" s="120"/>
      <c r="H47" s="6"/>
    </row>
    <row r="48" spans="1:45" hidden="1">
      <c r="A48" s="120"/>
      <c r="B48" s="120"/>
      <c r="C48" s="124"/>
      <c r="D48" s="124"/>
      <c r="E48" s="120"/>
      <c r="F48" s="120"/>
      <c r="H48" s="6"/>
    </row>
    <row r="49" spans="1:8" hidden="1">
      <c r="A49" s="120"/>
      <c r="B49" s="120"/>
      <c r="C49" s="124"/>
      <c r="D49" s="124"/>
      <c r="E49" s="120"/>
      <c r="F49" s="120"/>
      <c r="H49" s="6"/>
    </row>
    <row r="50" spans="1:8">
      <c r="H50" s="6"/>
    </row>
    <row r="51" spans="1:8">
      <c r="H51" s="6"/>
    </row>
    <row r="52" spans="1:8">
      <c r="H52" s="6"/>
    </row>
    <row r="53" spans="1:8">
      <c r="H53" s="6"/>
    </row>
    <row r="54" spans="1:8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Saturs</vt:lpstr>
      <vt:lpstr>Ikmēneša</vt:lpstr>
      <vt:lpstr>Kopsavilkums</vt:lpstr>
      <vt:lpstr>Plāna izpildes dinamika</vt:lpstr>
      <vt:lpstr>dati_kum</vt:lpstr>
      <vt:lpstr>dati_ikm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cp:lastPrinted>2019-09-10T13:37:57Z</cp:lastPrinted>
  <dcterms:created xsi:type="dcterms:W3CDTF">2015-07-23T08:13:49Z</dcterms:created>
  <dcterms:modified xsi:type="dcterms:W3CDTF">2024-09-16T10:51:13Z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